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P:\Payables\_Contracts Payable\VR_Initiatives\VR_Navigator_Student HireAbility Navigator Pgm\FY23 SHN\"/>
    </mc:Choice>
  </mc:AlternateContent>
  <xr:revisionPtr revIDLastSave="0" documentId="13_ncr:1_{429ED548-82AD-441D-8010-FDDF75635233}" xr6:coauthVersionLast="47" xr6:coauthVersionMax="47" xr10:uidLastSave="{00000000-0000-0000-0000-000000000000}"/>
  <bookViews>
    <workbookView xWindow="-57720" yWindow="-120" windowWidth="29040" windowHeight="15840" tabRatio="837" xr2:uid="{00000000-000D-0000-FFFF-FFFF00000000}"/>
  </bookViews>
  <sheets>
    <sheet name="Sample Invoice Advance" sheetId="35" r:id="rId1"/>
    <sheet name="Sample Invoice Offset Advance" sheetId="36" r:id="rId2"/>
    <sheet name="Sample Invoice Qrts" sheetId="34" r:id="rId3"/>
    <sheet name="Navigator Quarterly Invoice" sheetId="31" r:id="rId4"/>
    <sheet name="LIST" sheetId="22" state="veryHidden" r:id="rId5"/>
  </sheets>
  <definedNames>
    <definedName name="_2021___Quarter_4" localSheetId="3">#REF!</definedName>
    <definedName name="_2021___Quarter_4" localSheetId="0">#REF!</definedName>
    <definedName name="_2021___Quarter_4" localSheetId="1">#REF!</definedName>
    <definedName name="_2021___Quarter_4" localSheetId="2">#REF!</definedName>
    <definedName name="_2021___Quarter_4">#REF!</definedName>
    <definedName name="_xlnm._FilterDatabase" localSheetId="4" hidden="1">LIST!$N$1:$T$29</definedName>
    <definedName name="_xlnm.Print_Area" localSheetId="3">'Navigator Quarterly Invoice'!$A$1:$M$21</definedName>
    <definedName name="_xlnm.Print_Area" localSheetId="0">'Sample Invoice Advance'!$A$1:$M$21</definedName>
    <definedName name="_xlnm.Print_Area" localSheetId="1">'Sample Invoice Offset Advance'!$A$1:$M$21</definedName>
    <definedName name="_xlnm.Print_Area" localSheetId="2">'Sample Invoice Qrts'!$A$1:$M$21</definedName>
    <definedName name="Sample_Invoice_Advance" localSheetId="0">#REF!</definedName>
    <definedName name="Sample_Invoice_Advance" localSheetId="1">#REF!</definedName>
    <definedName name="Sample_Invoice_Advance">#REF!</definedName>
    <definedName name="TitleBilling" localSheetId="3">Navigator_Invoice6[[#Headers],[Navigator Full Name]]</definedName>
    <definedName name="TitleBilling" localSheetId="0">Navigator_Invoice623[[#Headers],[Navigator Full Name]]</definedName>
    <definedName name="TitleBilling" localSheetId="1">Navigator_Invoice6234[[#Headers],[Navigator Full Name]]</definedName>
    <definedName name="TitleBilling" localSheetId="2">Navigator_Invoice62[[#Headers],[Navigator Full Name]]</definedName>
    <definedName name="TitleBill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 i="36" l="1"/>
  <c r="L18" i="36" s="1"/>
  <c r="L17" i="36"/>
  <c r="H17" i="36"/>
  <c r="G17" i="36"/>
  <c r="E17" i="36"/>
  <c r="F17" i="36" s="1"/>
  <c r="L16" i="36"/>
  <c r="H16" i="36"/>
  <c r="G16" i="36"/>
  <c r="E16" i="36"/>
  <c r="F16" i="36" s="1"/>
  <c r="K18" i="35"/>
  <c r="L18" i="35" s="1"/>
  <c r="L17" i="35"/>
  <c r="H17" i="35"/>
  <c r="G17" i="35"/>
  <c r="E17" i="35"/>
  <c r="F17" i="35" s="1"/>
  <c r="L16" i="35"/>
  <c r="H16" i="35"/>
  <c r="G16" i="35"/>
  <c r="E16" i="35"/>
  <c r="F16" i="35" s="1"/>
  <c r="K18" i="34"/>
  <c r="L18" i="34" s="1"/>
  <c r="L17" i="34"/>
  <c r="H17" i="34"/>
  <c r="G17" i="34"/>
  <c r="E17" i="34"/>
  <c r="F17" i="34" s="1"/>
  <c r="L16" i="34"/>
  <c r="H16" i="34"/>
  <c r="G16" i="34"/>
  <c r="E16" i="34"/>
  <c r="F16" i="34" s="1"/>
  <c r="I16" i="36" l="1"/>
  <c r="M16" i="36" s="1"/>
  <c r="I17" i="35"/>
  <c r="M17" i="35" s="1"/>
  <c r="I17" i="36"/>
  <c r="M17" i="36" s="1"/>
  <c r="I16" i="35"/>
  <c r="M16" i="35" s="1"/>
  <c r="I17" i="34"/>
  <c r="M17" i="34" s="1"/>
  <c r="I16" i="34"/>
  <c r="M16" i="34" s="1"/>
  <c r="M19" i="35" l="1"/>
  <c r="M19" i="36"/>
  <c r="M19" i="34"/>
  <c r="L16" i="31" l="1"/>
  <c r="L17" i="31"/>
  <c r="H16" i="31" l="1"/>
  <c r="E16" i="31" l="1"/>
  <c r="F16" i="31" s="1"/>
  <c r="K18" i="31" l="1"/>
  <c r="L18" i="31" s="1"/>
  <c r="H17" i="31"/>
  <c r="G17" i="31"/>
  <c r="E17" i="31"/>
  <c r="F17" i="31" s="1"/>
  <c r="G16" i="31"/>
  <c r="B8" i="31"/>
  <c r="B7" i="31"/>
  <c r="B6" i="31"/>
  <c r="C3" i="31"/>
  <c r="I16" i="31" l="1"/>
  <c r="M16" i="31" s="1"/>
  <c r="I17" i="31"/>
  <c r="M17" i="31" s="1"/>
  <c r="M19" i="31" l="1"/>
  <c r="N17" i="22"/>
  <c r="N25" i="22"/>
  <c r="N27" i="22"/>
  <c r="N23" i="22"/>
  <c r="N13" i="22"/>
  <c r="N7" i="22"/>
  <c r="N9" i="22"/>
  <c r="N14" i="22"/>
  <c r="N10" i="22"/>
  <c r="N20" i="22"/>
  <c r="N29" i="22"/>
  <c r="N24" i="22"/>
  <c r="N28" i="22"/>
  <c r="N4" i="22"/>
  <c r="N5" i="22"/>
  <c r="N8" i="22"/>
  <c r="N2" i="22"/>
  <c r="N12" i="22"/>
  <c r="N16" i="22"/>
  <c r="N19" i="22"/>
  <c r="N3" i="22"/>
  <c r="N22" i="22"/>
  <c r="N6" i="22"/>
  <c r="N18" i="22"/>
  <c r="N11" i="22"/>
  <c r="N26" i="22"/>
  <c r="N15" i="22"/>
  <c r="N21" i="22"/>
  <c r="F2" i="22" l="1"/>
</calcChain>
</file>

<file path=xl/sharedStrings.xml><?xml version="1.0" encoding="utf-8"?>
<sst xmlns="http://schemas.openxmlformats.org/spreadsheetml/2006/main" count="587" uniqueCount="203">
  <si>
    <t>Bill To:</t>
  </si>
  <si>
    <t>Billing Period</t>
  </si>
  <si>
    <t>Number of Days</t>
  </si>
  <si>
    <t>Total Invoice Amount</t>
  </si>
  <si>
    <t>End of worksheet</t>
  </si>
  <si>
    <t>Column1</t>
  </si>
  <si>
    <t>N/A</t>
  </si>
  <si>
    <t>Hire Date</t>
  </si>
  <si>
    <t>Billing Amount</t>
  </si>
  <si>
    <t>Daily Rate</t>
  </si>
  <si>
    <t>TWC Purchase Order Number</t>
  </si>
  <si>
    <t>TWC Contract Number</t>
  </si>
  <si>
    <t>Jane Doe</t>
  </si>
  <si>
    <t>123 Any Street</t>
  </si>
  <si>
    <t>Any City, Texas 78778</t>
  </si>
  <si>
    <t>jane.doe@anyboard.state.tx.us</t>
  </si>
  <si>
    <t>(123) 456-7890</t>
  </si>
  <si>
    <t>Qrt Begin Date</t>
  </si>
  <si>
    <t>Qrt End Date</t>
  </si>
  <si>
    <t>Service Begin Date for Quarter</t>
  </si>
  <si>
    <t>Service End Date for Quarter</t>
  </si>
  <si>
    <t>Number of Days Employed During Billing Quarter</t>
  </si>
  <si>
    <t>** Payment of this invoice is contingent upon the receipt and approval of the Student HireAbility Navigator quarterly report for that quarter being billed.</t>
  </si>
  <si>
    <t xml:space="preserve">Advance </t>
  </si>
  <si>
    <t>Billing Quarter
(Choose from Dropdown List)</t>
  </si>
  <si>
    <t>End Date</t>
  </si>
  <si>
    <t>LWDA #</t>
  </si>
  <si>
    <t>LWDA Name</t>
  </si>
  <si>
    <t>VIN#</t>
  </si>
  <si>
    <t>PO #</t>
  </si>
  <si>
    <t>Contract #</t>
  </si>
  <si>
    <t>0000000344</t>
  </si>
  <si>
    <t>1742709309</t>
  </si>
  <si>
    <t>ALAMO WORKFORCE DEVELOPMENT INC</t>
  </si>
  <si>
    <t>0000000345</t>
  </si>
  <si>
    <t>1742299267</t>
  </si>
  <si>
    <t>CAMERON COUNTY WDB</t>
  </si>
  <si>
    <t>0000000346</t>
  </si>
  <si>
    <t>1741615149</t>
  </si>
  <si>
    <t>CENTRAL TEXAS COG</t>
  </si>
  <si>
    <t>0000000347</t>
  </si>
  <si>
    <t>1742424633</t>
  </si>
  <si>
    <t>COASTAL BEND WORKFORCE DEVELOPMENT BOARD</t>
  </si>
  <si>
    <t>0000000348</t>
  </si>
  <si>
    <t>1752725398</t>
  </si>
  <si>
    <t>CONCHO VALLEY WORKFORCE DEVELOPMENT</t>
  </si>
  <si>
    <t>0000000349</t>
  </si>
  <si>
    <t>1751924974</t>
  </si>
  <si>
    <t>DALLAS COUNTY LOCAL WDB INC</t>
  </si>
  <si>
    <t>0000000350</t>
  </si>
  <si>
    <t>1751327222</t>
  </si>
  <si>
    <t>EAST TEXAS COUNCIL OF GOVERNMENTS</t>
  </si>
  <si>
    <t>0000000351</t>
  </si>
  <si>
    <t>1742877832</t>
  </si>
  <si>
    <t>GOLDEN CRESCENT WORKFORCE DEVELOPMENT</t>
  </si>
  <si>
    <t>0000000352</t>
  </si>
  <si>
    <t>1741557575</t>
  </si>
  <si>
    <t>HOUSTON-GALVESTON AREA COUNCIL</t>
  </si>
  <si>
    <t>0000000353</t>
  </si>
  <si>
    <t>1741586927</t>
  </si>
  <si>
    <t>EDUCATION SERVICE CENTER REGION 12</t>
  </si>
  <si>
    <t>0000000354</t>
  </si>
  <si>
    <t>1742940085</t>
  </si>
  <si>
    <t>LOWER RIO GRANDE WDB</t>
  </si>
  <si>
    <t>0000000355</t>
  </si>
  <si>
    <t>1741666192</t>
  </si>
  <si>
    <t>MIDDLE RIO GRANDE DEVELOPMENT COUNCIL</t>
  </si>
  <si>
    <t>0000000356</t>
  </si>
  <si>
    <t>1751279193</t>
  </si>
  <si>
    <t>NORTEX REGIONAL PLANNING COMMISSION</t>
  </si>
  <si>
    <t>0000000357</t>
  </si>
  <si>
    <t>1756049012</t>
  </si>
  <si>
    <t>NORTH CENTRAL TEXAS COUNCIL OF</t>
  </si>
  <si>
    <t>0000000358</t>
  </si>
  <si>
    <t>1311674422</t>
  </si>
  <si>
    <t>NORTHEAST TEXAS WDB</t>
  </si>
  <si>
    <t>0000000360</t>
  </si>
  <si>
    <t>1752770711</t>
  </si>
  <si>
    <t>PERMIAN BASIN WORKFORCE DEVELOPMENT BOAR</t>
  </si>
  <si>
    <t>0000000361</t>
  </si>
  <si>
    <t>1742487795</t>
  </si>
  <si>
    <t>RURAL CAPITAL AREA WORKFORCE DEVELOPMENT</t>
  </si>
  <si>
    <t>0000000362</t>
  </si>
  <si>
    <t>1710890212</t>
  </si>
  <si>
    <t>SOUTH EAST TEXAS WORKFORCE DEVELOPMENT B</t>
  </si>
  <si>
    <t>0000000363</t>
  </si>
  <si>
    <t>1752677494</t>
  </si>
  <si>
    <t>SOUTH PLAINS REGIONAL WDB</t>
  </si>
  <si>
    <t>0000000364</t>
  </si>
  <si>
    <t>1742821303</t>
  </si>
  <si>
    <t>SOUTH TEXAS WDB</t>
  </si>
  <si>
    <t>0000000365</t>
  </si>
  <si>
    <t>1752681216</t>
  </si>
  <si>
    <t>TARRANT COUNTY WDB</t>
  </si>
  <si>
    <t>0000000366</t>
  </si>
  <si>
    <t>1752691077</t>
  </si>
  <si>
    <t>WORKFORCE SOLUTIONS TEXOMA</t>
  </si>
  <si>
    <t>0000000367</t>
  </si>
  <si>
    <t>1752765176</t>
  </si>
  <si>
    <t>THE DEEP E TX LOCAL WORKFORCE DEVELOPMEN</t>
  </si>
  <si>
    <t>0000000368</t>
  </si>
  <si>
    <t>1742911834</t>
  </si>
  <si>
    <t>UPPER RIO GRANDE WDB INC</t>
  </si>
  <si>
    <t>0000000369</t>
  </si>
  <si>
    <t>1751247833</t>
  </si>
  <si>
    <t>EDUCATION SERVICE CENTER REGION XIV</t>
  </si>
  <si>
    <t>0000000370</t>
  </si>
  <si>
    <t>1742327454</t>
  </si>
  <si>
    <t>WORKSOURCE-GREATER AUSTIN AREA WDB</t>
  </si>
  <si>
    <t>0000000371</t>
  </si>
  <si>
    <t>1741562020</t>
  </si>
  <si>
    <t>BRAZOS VALLEY COUNCIL OF GOVERNMENTS</t>
  </si>
  <si>
    <t>1751317291</t>
  </si>
  <si>
    <t>PANHANDLE REGIONAL PLANNING COMMISSION</t>
  </si>
  <si>
    <t>3018VRS154</t>
  </si>
  <si>
    <t>Amount</t>
  </si>
  <si>
    <t>[Select Board #]</t>
  </si>
  <si>
    <t>Vendor Number</t>
  </si>
  <si>
    <t>3018VRS130</t>
  </si>
  <si>
    <t>3018VRS131</t>
  </si>
  <si>
    <t>3018VRS132</t>
  </si>
  <si>
    <t>3018VRS133</t>
  </si>
  <si>
    <t>3018VRS134</t>
  </si>
  <si>
    <t>3018VRS135</t>
  </si>
  <si>
    <t>3018VRS137</t>
  </si>
  <si>
    <t>3018VRS138</t>
  </si>
  <si>
    <t>3018VRS136</t>
  </si>
  <si>
    <t>3018VRS139</t>
  </si>
  <si>
    <t>3018VRS140</t>
  </si>
  <si>
    <t>3018VRS141</t>
  </si>
  <si>
    <t>3018VRS144</t>
  </si>
  <si>
    <t>3018VRS142</t>
  </si>
  <si>
    <t>3018VRS143</t>
  </si>
  <si>
    <t>3018VRS146</t>
  </si>
  <si>
    <t>3018VRS147</t>
  </si>
  <si>
    <t>3018VRS148</t>
  </si>
  <si>
    <t>3018VRS149</t>
  </si>
  <si>
    <t>3018VRS150</t>
  </si>
  <si>
    <t>3018VRS151</t>
  </si>
  <si>
    <t>3018VRS153</t>
  </si>
  <si>
    <t>3018VRS152</t>
  </si>
  <si>
    <t>3018VRS155</t>
  </si>
  <si>
    <t>3018VRS156</t>
  </si>
  <si>
    <t>3018VRS157</t>
  </si>
  <si>
    <t>3018VRS145</t>
  </si>
  <si>
    <t>PO Ref #</t>
  </si>
  <si>
    <t>0000000359</t>
  </si>
  <si>
    <t>3018VRSXXX</t>
  </si>
  <si>
    <t>Invoice Date  (Required)</t>
  </si>
  <si>
    <t>Invoice Number  (Required)</t>
  </si>
  <si>
    <t>Contact Person  (Required)</t>
  </si>
  <si>
    <t>Street Address  (Required)</t>
  </si>
  <si>
    <t>City, State, ZIP Code  (Required)</t>
  </si>
  <si>
    <t>Contact e-mail address  (Required)</t>
  </si>
  <si>
    <t>Contact phone number  (Required)</t>
  </si>
  <si>
    <t>empty cell</t>
  </si>
  <si>
    <t>Local Workforce Development Board (Required):</t>
  </si>
  <si>
    <t>175XXXXXX</t>
  </si>
  <si>
    <t>Navigator Full Name</t>
  </si>
  <si>
    <t>John Smith</t>
  </si>
  <si>
    <t>Jane Smith</t>
  </si>
  <si>
    <t>StudentNavigators@twc.texas.gov;  APPO@twc.texas.gov</t>
  </si>
  <si>
    <t>Instructions:  All highlighted fields are required.  Use the tab key to navigate from field to field.  Local Workforce Development Boards use this template to invoice the Texas Workforce Commission for the Student HireAbility Navigator Program.   Email invoices, reports, and supporting documentation to studentnavigators@twc.texas.gov and cc APPO@twc.texas.gov</t>
  </si>
  <si>
    <t>ABA Local Workforce Development Board</t>
  </si>
  <si>
    <t>Total Mentorship Fee</t>
  </si>
  <si>
    <t>Jon</t>
  </si>
  <si>
    <t>Amount Paid to Mentor</t>
  </si>
  <si>
    <t>Amout Paid to Board</t>
  </si>
  <si>
    <r>
      <t xml:space="preserve">FY23 NAVIGATOR INVOICE - </t>
    </r>
    <r>
      <rPr>
        <b/>
        <sz val="16"/>
        <rFont val="Calibri Light"/>
        <family val="2"/>
        <scheme val="major"/>
      </rPr>
      <t>STUDENT HIREABILITY NAVIGATOR PROGRAM</t>
    </r>
  </si>
  <si>
    <t>SHN-2023-1</t>
  </si>
  <si>
    <t>23-SHNXXXX</t>
  </si>
  <si>
    <t>2023 - Quarter 1</t>
  </si>
  <si>
    <t>2023 - Quarter 2</t>
  </si>
  <si>
    <t>2023 - Quarter 3</t>
  </si>
  <si>
    <t>2023 - Quarter 4</t>
  </si>
  <si>
    <t>23-SHN0100</t>
  </si>
  <si>
    <t>23-SHN0200</t>
  </si>
  <si>
    <t>23-SHN0300</t>
  </si>
  <si>
    <t>23-SHN0400</t>
  </si>
  <si>
    <t>23-SHN0500</t>
  </si>
  <si>
    <t>23-SHN0600</t>
  </si>
  <si>
    <t>23-SHN0700</t>
  </si>
  <si>
    <t>23-SHN0800</t>
  </si>
  <si>
    <t>23-SHN0900</t>
  </si>
  <si>
    <t>23-SHN1000</t>
  </si>
  <si>
    <t>23-SHN1100</t>
  </si>
  <si>
    <t>23-SHN1200</t>
  </si>
  <si>
    <t>23-SHN1300</t>
  </si>
  <si>
    <t>23-SHN1400</t>
  </si>
  <si>
    <t>23-SHN1500</t>
  </si>
  <si>
    <t>23-SHN1600</t>
  </si>
  <si>
    <t>23-SHN1700</t>
  </si>
  <si>
    <t>23-SHN1800</t>
  </si>
  <si>
    <t>23-SHN1900</t>
  </si>
  <si>
    <t>23-SHN2000</t>
  </si>
  <si>
    <t>23-SHN2100</t>
  </si>
  <si>
    <t>23-SHN2200</t>
  </si>
  <si>
    <t>23-SHN2300</t>
  </si>
  <si>
    <t>23-SHN2400</t>
  </si>
  <si>
    <t>23-SHN2500</t>
  </si>
  <si>
    <t>23-SHN2600</t>
  </si>
  <si>
    <t>23-SHN2700</t>
  </si>
  <si>
    <t>23-SHN2800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</si>
</sst>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 \ "/>
  </numFmts>
  <fonts count="20" x14ac:knownFonts="1">
    <font>
      <sz val="10"/>
      <name val="Arial"/>
    </font>
    <font>
      <b/>
      <sz val="10"/>
      <color theme="0"/>
      <name val="Calibri"/>
      <family val="2"/>
      <scheme val="minor"/>
    </font>
    <font>
      <sz val="10"/>
      <name val="Calibri"/>
      <family val="2"/>
      <scheme val="minor"/>
    </font>
    <font>
      <b/>
      <sz val="10"/>
      <color theme="0"/>
      <name val="Calibri Light"/>
      <family val="2"/>
      <scheme val="major"/>
    </font>
    <font>
      <sz val="10"/>
      <name val="Arial"/>
      <family val="2"/>
    </font>
    <font>
      <sz val="10"/>
      <name val="Arial"/>
      <family val="2"/>
    </font>
    <font>
      <u/>
      <sz val="10"/>
      <color theme="10"/>
      <name val="Arial"/>
      <family val="2"/>
    </font>
    <font>
      <b/>
      <sz val="16"/>
      <color theme="1" tint="0.14999847407452621"/>
      <name val="Calibri"/>
      <family val="2"/>
      <scheme val="minor"/>
    </font>
    <font>
      <b/>
      <sz val="12"/>
      <color theme="1" tint="0.14999847407452621"/>
      <name val="Calibri"/>
      <family val="2"/>
      <scheme val="minor"/>
    </font>
    <font>
      <b/>
      <sz val="12"/>
      <name val="Calibri"/>
      <family val="2"/>
      <scheme val="minor"/>
    </font>
    <font>
      <b/>
      <sz val="26"/>
      <name val="Calibri Light"/>
      <family val="2"/>
      <scheme val="major"/>
    </font>
    <font>
      <b/>
      <sz val="16"/>
      <name val="Calibri Light"/>
      <family val="2"/>
      <scheme val="major"/>
    </font>
    <font>
      <sz val="12"/>
      <name val="Calibri"/>
      <family val="2"/>
      <scheme val="minor"/>
    </font>
    <font>
      <sz val="12"/>
      <color theme="3" tint="-0.249977111117893"/>
      <name val="Calibri"/>
      <family val="2"/>
      <scheme val="minor"/>
    </font>
    <font>
      <sz val="12"/>
      <color theme="2"/>
      <name val="Calibri"/>
      <family val="2"/>
      <scheme val="minor"/>
    </font>
    <font>
      <b/>
      <sz val="14"/>
      <name val="Calibri"/>
      <family val="2"/>
      <scheme val="minor"/>
    </font>
    <font>
      <b/>
      <sz val="10"/>
      <color theme="1"/>
      <name val="Calibri"/>
      <family val="2"/>
      <scheme val="minor"/>
    </font>
    <font>
      <b/>
      <sz val="16"/>
      <color theme="1" tint="0.249977111117893"/>
      <name val="Calibri"/>
      <family val="2"/>
      <scheme val="minor"/>
    </font>
    <font>
      <b/>
      <sz val="12"/>
      <color theme="1"/>
      <name val="Calibri Light"/>
      <family val="2"/>
      <scheme val="major"/>
    </font>
    <font>
      <sz val="10"/>
      <color theme="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3" tint="0.59999389629810485"/>
        <bgColor indexed="64"/>
      </patternFill>
    </fill>
  </fills>
  <borders count="11">
    <border>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6">
    <xf numFmtId="0" fontId="0" fillId="0" borderId="0"/>
    <xf numFmtId="44" fontId="4" fillId="0" borderId="0" applyFont="0" applyFill="0" applyBorder="0" applyAlignment="0" applyProtection="0"/>
    <xf numFmtId="43" fontId="5" fillId="0" borderId="0" applyFont="0" applyFill="0" applyBorder="0" applyAlignment="0" applyProtection="0"/>
    <xf numFmtId="0" fontId="6" fillId="0" borderId="0" applyNumberFormat="0" applyFill="0" applyBorder="0" applyAlignment="0" applyProtection="0"/>
    <xf numFmtId="0" fontId="4" fillId="0" borderId="0"/>
    <xf numFmtId="43" fontId="4" fillId="0" borderId="0" applyFont="0" applyFill="0" applyBorder="0" applyAlignment="0" applyProtection="0"/>
  </cellStyleXfs>
  <cellXfs count="104">
    <xf numFmtId="0" fontId="0" fillId="0" borderId="0" xfId="0"/>
    <xf numFmtId="0" fontId="2" fillId="0" borderId="0" xfId="0" applyFont="1" applyAlignment="1">
      <alignment vertical="top"/>
    </xf>
    <xf numFmtId="0" fontId="2" fillId="0" borderId="0" xfId="0" applyFont="1"/>
    <xf numFmtId="0" fontId="2" fillId="0" borderId="0" xfId="0" applyFont="1" applyAlignment="1">
      <alignment vertical="center"/>
    </xf>
    <xf numFmtId="0" fontId="3" fillId="0" borderId="0" xfId="0" applyFont="1" applyAlignment="1">
      <alignment vertical="top"/>
    </xf>
    <xf numFmtId="164" fontId="3" fillId="0" borderId="0" xfId="0" applyNumberFormat="1" applyFont="1" applyBorder="1" applyAlignment="1">
      <alignment vertical="center"/>
    </xf>
    <xf numFmtId="0" fontId="1" fillId="0" borderId="0" xfId="0" applyFont="1" applyAlignment="1">
      <alignment horizontal="center" vertical="top" wrapText="1"/>
    </xf>
    <xf numFmtId="0" fontId="3" fillId="0" borderId="0" xfId="0" applyFont="1" applyAlignment="1">
      <alignment vertical="center"/>
    </xf>
    <xf numFmtId="0" fontId="7" fillId="0" borderId="0" xfId="0" applyFont="1" applyAlignment="1" applyProtection="1">
      <alignment horizontal="left" vertical="center" wrapText="1"/>
    </xf>
    <xf numFmtId="0" fontId="8" fillId="0" borderId="0" xfId="0" applyFont="1" applyAlignment="1" applyProtection="1">
      <alignment horizontal="left" wrapText="1"/>
    </xf>
    <xf numFmtId="0" fontId="9" fillId="0" borderId="0" xfId="0" applyFont="1" applyAlignment="1" applyProtection="1"/>
    <xf numFmtId="0" fontId="9" fillId="0" borderId="0" xfId="0" applyFont="1" applyAlignment="1" applyProtection="1">
      <alignment vertical="center"/>
    </xf>
    <xf numFmtId="14" fontId="0" fillId="0" borderId="0" xfId="0" applyNumberFormat="1"/>
    <xf numFmtId="0" fontId="0" fillId="5" borderId="0" xfId="0" applyFill="1"/>
    <xf numFmtId="0" fontId="4" fillId="5" borderId="0" xfId="0" applyFont="1" applyFill="1"/>
    <xf numFmtId="0" fontId="16" fillId="4" borderId="0" xfId="0" applyFont="1" applyFill="1" applyAlignment="1">
      <alignment horizontal="center"/>
    </xf>
    <xf numFmtId="0" fontId="4" fillId="0" borderId="0" xfId="0" applyFont="1"/>
    <xf numFmtId="43" fontId="0" fillId="0" borderId="0" xfId="2" applyFont="1"/>
    <xf numFmtId="0" fontId="16" fillId="6" borderId="0" xfId="0" applyFont="1" applyFill="1" applyAlignment="1">
      <alignment horizontal="center"/>
    </xf>
    <xf numFmtId="43" fontId="16" fillId="4" borderId="0" xfId="2" applyFont="1" applyFill="1" applyAlignment="1">
      <alignment horizontal="center"/>
    </xf>
    <xf numFmtId="43" fontId="0" fillId="5" borderId="0" xfId="2" applyFont="1" applyFill="1"/>
    <xf numFmtId="0" fontId="17" fillId="0" borderId="0" xfId="0" applyFont="1" applyBorder="1" applyAlignment="1" applyProtection="1">
      <alignment vertical="center"/>
      <protection locked="0"/>
    </xf>
    <xf numFmtId="0" fontId="0" fillId="0" borderId="0" xfId="0" quotePrefix="1"/>
    <xf numFmtId="43" fontId="16" fillId="6" borderId="0" xfId="2" applyFont="1" applyFill="1" applyAlignment="1">
      <alignment horizontal="center"/>
    </xf>
    <xf numFmtId="0" fontId="18" fillId="2" borderId="6" xfId="0" applyFont="1" applyFill="1" applyBorder="1" applyAlignment="1">
      <alignment horizontal="center" wrapText="1"/>
    </xf>
    <xf numFmtId="14" fontId="12" fillId="0" borderId="1" xfId="0" applyNumberFormat="1" applyFont="1" applyFill="1" applyBorder="1" applyAlignment="1" applyProtection="1">
      <alignment horizontal="right" vertical="center"/>
      <protection locked="0"/>
    </xf>
    <xf numFmtId="0" fontId="13" fillId="0" borderId="1" xfId="0"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xf>
    <xf numFmtId="0" fontId="19" fillId="0" borderId="0" xfId="0" applyFont="1" applyAlignment="1">
      <alignment vertical="top"/>
    </xf>
    <xf numFmtId="0" fontId="19" fillId="0" borderId="0" xfId="0" applyFont="1"/>
    <xf numFmtId="40" fontId="19" fillId="0" borderId="0" xfId="0" applyNumberFormat="1" applyFont="1" applyAlignment="1">
      <alignment vertical="center"/>
    </xf>
    <xf numFmtId="0" fontId="19" fillId="0" borderId="0" xfId="0" applyFont="1" applyAlignment="1">
      <alignment vertical="center"/>
    </xf>
    <xf numFmtId="0" fontId="12" fillId="0" borderId="2" xfId="0" applyFont="1" applyFill="1" applyBorder="1" applyAlignment="1" applyProtection="1">
      <alignment vertical="center"/>
      <protection locked="0"/>
    </xf>
    <xf numFmtId="0" fontId="14" fillId="3" borderId="10" xfId="0" applyFont="1" applyFill="1" applyBorder="1" applyAlignment="1" applyProtection="1">
      <alignment horizontal="right" vertical="center"/>
    </xf>
    <xf numFmtId="0" fontId="14" fillId="3" borderId="9" xfId="0" applyFont="1" applyFill="1" applyBorder="1" applyAlignment="1" applyProtection="1">
      <alignment horizontal="right" vertical="center"/>
    </xf>
    <xf numFmtId="43" fontId="14" fillId="3" borderId="9" xfId="0" applyNumberFormat="1" applyFont="1" applyFill="1" applyBorder="1" applyAlignment="1" applyProtection="1">
      <alignment horizontal="right" vertical="center"/>
    </xf>
    <xf numFmtId="44" fontId="12" fillId="2" borderId="9" xfId="1" applyFont="1" applyFill="1" applyBorder="1" applyAlignment="1" applyProtection="1">
      <alignment horizontal="right" vertical="center"/>
      <protection hidden="1"/>
    </xf>
    <xf numFmtId="44" fontId="9" fillId="2" borderId="9" xfId="0" applyNumberFormat="1" applyFont="1" applyFill="1" applyBorder="1" applyAlignment="1" applyProtection="1">
      <alignment horizontal="right" vertical="center"/>
      <protection hidden="1"/>
    </xf>
    <xf numFmtId="43" fontId="12" fillId="0" borderId="9" xfId="2" applyFont="1" applyFill="1" applyBorder="1" applyAlignment="1" applyProtection="1">
      <alignment horizontal="right" vertical="center"/>
      <protection hidden="1"/>
    </xf>
    <xf numFmtId="14" fontId="12" fillId="0" borderId="1" xfId="0" applyNumberFormat="1" applyFont="1" applyFill="1" applyBorder="1" applyAlignment="1" applyProtection="1">
      <alignment horizontal="right" vertical="center"/>
      <protection hidden="1"/>
    </xf>
    <xf numFmtId="44" fontId="12" fillId="0" borderId="2" xfId="1" applyFont="1" applyFill="1" applyBorder="1" applyAlignment="1" applyProtection="1">
      <alignment horizontal="right" vertical="center"/>
      <protection hidden="1"/>
    </xf>
    <xf numFmtId="0" fontId="12" fillId="0" borderId="2" xfId="2" applyNumberFormat="1" applyFont="1" applyFill="1" applyBorder="1" applyAlignment="1" applyProtection="1">
      <alignment horizontal="right" vertical="center"/>
      <protection hidden="1"/>
    </xf>
    <xf numFmtId="0" fontId="7" fillId="0" borderId="0" xfId="0" applyFont="1" applyAlignment="1" applyProtection="1">
      <alignment horizontal="left" vertical="center" wrapText="1"/>
      <protection hidden="1"/>
    </xf>
    <xf numFmtId="0" fontId="17" fillId="0" borderId="0" xfId="0" applyFont="1" applyBorder="1" applyAlignment="1" applyProtection="1">
      <alignment vertical="center"/>
      <protection hidden="1"/>
    </xf>
    <xf numFmtId="0" fontId="8" fillId="0" borderId="0" xfId="0" applyFont="1" applyAlignment="1" applyProtection="1">
      <alignment horizontal="left" wrapText="1"/>
      <protection hidden="1"/>
    </xf>
    <xf numFmtId="0" fontId="9" fillId="0" borderId="0" xfId="0" applyFont="1" applyAlignment="1" applyProtection="1">
      <protection hidden="1"/>
    </xf>
    <xf numFmtId="0" fontId="9" fillId="0" borderId="0" xfId="0" applyFont="1" applyAlignment="1" applyProtection="1">
      <alignment vertical="center"/>
      <protection hidden="1"/>
    </xf>
    <xf numFmtId="0" fontId="18" fillId="2" borderId="6" xfId="0" applyFont="1" applyFill="1" applyBorder="1" applyAlignment="1" applyProtection="1">
      <alignment horizontal="center" wrapText="1"/>
      <protection hidden="1"/>
    </xf>
    <xf numFmtId="0" fontId="18" fillId="2" borderId="7" xfId="0" applyFont="1" applyFill="1" applyBorder="1" applyAlignment="1" applyProtection="1">
      <alignment horizontal="center" wrapText="1"/>
      <protection hidden="1"/>
    </xf>
    <xf numFmtId="0" fontId="18" fillId="7" borderId="8" xfId="0" applyFont="1" applyFill="1" applyBorder="1" applyAlignment="1" applyProtection="1">
      <alignment horizontal="center" wrapText="1"/>
      <protection hidden="1"/>
    </xf>
    <xf numFmtId="0" fontId="18" fillId="2" borderId="9" xfId="0" applyFont="1" applyFill="1" applyBorder="1" applyAlignment="1" applyProtection="1">
      <alignment horizontal="center" wrapText="1"/>
      <protection hidden="1"/>
    </xf>
    <xf numFmtId="0" fontId="12" fillId="0" borderId="2" xfId="0" applyFont="1" applyFill="1" applyBorder="1" applyAlignment="1" applyProtection="1">
      <alignment vertical="center"/>
      <protection hidden="1"/>
    </xf>
    <xf numFmtId="0" fontId="13" fillId="0" borderId="1" xfId="0" applyFont="1" applyFill="1" applyBorder="1" applyAlignment="1" applyProtection="1">
      <alignment horizontal="right" vertical="center"/>
      <protection hidden="1"/>
    </xf>
    <xf numFmtId="0" fontId="12" fillId="0" borderId="2" xfId="0" applyFont="1" applyFill="1" applyBorder="1" applyAlignment="1" applyProtection="1">
      <alignment horizontal="left" vertical="center"/>
      <protection hidden="1"/>
    </xf>
    <xf numFmtId="0" fontId="14" fillId="3" borderId="1" xfId="0" applyFont="1" applyFill="1" applyBorder="1" applyAlignment="1" applyProtection="1">
      <alignment horizontal="right" vertical="center"/>
      <protection hidden="1"/>
    </xf>
    <xf numFmtId="0" fontId="14" fillId="3" borderId="10" xfId="0" applyFont="1" applyFill="1" applyBorder="1" applyAlignment="1" applyProtection="1">
      <alignment horizontal="right" vertical="center"/>
      <protection hidden="1"/>
    </xf>
    <xf numFmtId="0" fontId="14" fillId="3" borderId="9" xfId="0" applyFont="1" applyFill="1" applyBorder="1" applyAlignment="1" applyProtection="1">
      <alignment horizontal="right" vertical="center"/>
      <protection hidden="1"/>
    </xf>
    <xf numFmtId="43" fontId="14" fillId="3" borderId="9" xfId="0" applyNumberFormat="1" applyFont="1" applyFill="1" applyBorder="1" applyAlignment="1" applyProtection="1">
      <alignment horizontal="right" vertical="center"/>
      <protection hidden="1"/>
    </xf>
    <xf numFmtId="0" fontId="12" fillId="0" borderId="0" xfId="0" applyFont="1" applyProtection="1">
      <protection hidden="1"/>
    </xf>
    <xf numFmtId="0" fontId="2" fillId="0" borderId="0" xfId="0" applyFont="1" applyProtection="1">
      <protection hidden="1"/>
    </xf>
    <xf numFmtId="43" fontId="12" fillId="0" borderId="9" xfId="2" applyFont="1" applyFill="1" applyBorder="1" applyAlignment="1" applyProtection="1">
      <alignment horizontal="right" vertical="center"/>
      <protection locked="0"/>
    </xf>
    <xf numFmtId="164" fontId="9" fillId="0" borderId="0" xfId="0" applyNumberFormat="1" applyFont="1" applyBorder="1" applyAlignment="1" applyProtection="1">
      <alignment horizontal="left" vertical="center"/>
    </xf>
    <xf numFmtId="0" fontId="12" fillId="0" borderId="0" xfId="0" applyFont="1" applyProtection="1"/>
    <xf numFmtId="0" fontId="2" fillId="0" borderId="0" xfId="0" applyFont="1" applyProtection="1"/>
    <xf numFmtId="0" fontId="18" fillId="2" borderId="7" xfId="0" applyFont="1" applyFill="1" applyBorder="1" applyAlignment="1" applyProtection="1">
      <alignment horizontal="center" wrapText="1"/>
    </xf>
    <xf numFmtId="0" fontId="18" fillId="7" borderId="8" xfId="0" applyFont="1" applyFill="1" applyBorder="1" applyAlignment="1" applyProtection="1">
      <alignment horizontal="center" wrapText="1"/>
    </xf>
    <xf numFmtId="0" fontId="18" fillId="2" borderId="9" xfId="0" applyFont="1" applyFill="1" applyBorder="1" applyAlignment="1" applyProtection="1">
      <alignment horizontal="center" wrapText="1"/>
    </xf>
    <xf numFmtId="0" fontId="19"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12" fillId="0" borderId="2" xfId="0" applyFont="1" applyFill="1" applyBorder="1" applyAlignment="1" applyProtection="1">
      <alignment horizontal="left" vertical="center"/>
    </xf>
    <xf numFmtId="164" fontId="9" fillId="0" borderId="0" xfId="0" applyNumberFormat="1" applyFont="1" applyBorder="1" applyAlignment="1" applyProtection="1">
      <alignment horizontal="left" vertical="center"/>
      <protection hidden="1"/>
    </xf>
    <xf numFmtId="0" fontId="1" fillId="0" borderId="0" xfId="0" applyFont="1" applyAlignment="1" applyProtection="1">
      <alignment horizontal="center" vertical="top" wrapText="1"/>
      <protection hidden="1"/>
    </xf>
    <xf numFmtId="0" fontId="19" fillId="0" borderId="0" xfId="0" applyFont="1" applyAlignment="1" applyProtection="1">
      <alignment vertical="top"/>
      <protection hidden="1"/>
    </xf>
    <xf numFmtId="0" fontId="19" fillId="0" borderId="0" xfId="0" applyFont="1" applyProtection="1">
      <protection hidden="1"/>
    </xf>
    <xf numFmtId="0" fontId="3" fillId="0" borderId="0" xfId="0" applyFont="1" applyAlignment="1" applyProtection="1">
      <alignment vertical="top"/>
      <protection hidden="1"/>
    </xf>
    <xf numFmtId="0" fontId="3" fillId="0" borderId="0" xfId="0" applyFont="1" applyAlignment="1" applyProtection="1">
      <alignment vertical="center"/>
      <protection hidden="1"/>
    </xf>
    <xf numFmtId="0" fontId="2" fillId="0" borderId="0" xfId="0" applyFont="1" applyAlignment="1" applyProtection="1">
      <alignment vertical="top"/>
      <protection hidden="1"/>
    </xf>
    <xf numFmtId="0" fontId="2" fillId="0" borderId="0" xfId="0" applyFont="1" applyAlignment="1" applyProtection="1">
      <alignment vertical="center"/>
      <protection hidden="1"/>
    </xf>
    <xf numFmtId="0" fontId="19" fillId="0" borderId="0" xfId="0" applyFont="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40" fontId="19"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164" fontId="3" fillId="0" borderId="0" xfId="0" applyNumberFormat="1" applyFont="1" applyBorder="1" applyAlignment="1" applyProtection="1">
      <alignment vertical="center"/>
      <protection hidden="1"/>
    </xf>
    <xf numFmtId="44" fontId="12" fillId="2" borderId="9" xfId="1" applyFont="1" applyFill="1" applyBorder="1" applyAlignment="1" applyProtection="1">
      <alignment horizontal="right" vertical="center"/>
      <protection locked="0" hidden="1"/>
    </xf>
    <xf numFmtId="0" fontId="12" fillId="0" borderId="5" xfId="0" applyFont="1" applyBorder="1" applyAlignment="1" applyProtection="1">
      <alignment horizontal="left"/>
      <protection hidden="1"/>
    </xf>
    <xf numFmtId="0" fontId="6" fillId="0" borderId="3" xfId="3" applyBorder="1" applyAlignment="1" applyProtection="1">
      <alignment horizontal="left" vertical="center"/>
      <protection hidden="1"/>
    </xf>
    <xf numFmtId="164" fontId="9" fillId="0" borderId="0" xfId="0" applyNumberFormat="1" applyFont="1" applyBorder="1" applyAlignment="1" applyProtection="1">
      <alignment horizontal="left" vertical="center"/>
      <protection hidden="1"/>
    </xf>
    <xf numFmtId="164" fontId="15" fillId="0" borderId="0" xfId="0" applyNumberFormat="1" applyFont="1" applyBorder="1" applyAlignment="1" applyProtection="1">
      <alignment horizontal="left" wrapText="1"/>
      <protection hidden="1"/>
    </xf>
    <xf numFmtId="164" fontId="3" fillId="0" borderId="0" xfId="0" applyNumberFormat="1" applyFont="1" applyBorder="1" applyAlignment="1" applyProtection="1">
      <alignment horizontal="left" vertical="center"/>
      <protection hidden="1"/>
    </xf>
    <xf numFmtId="0" fontId="10" fillId="0" borderId="0" xfId="0" applyFont="1" applyAlignment="1" applyProtection="1">
      <alignment horizontal="left" vertical="top"/>
      <protection hidden="1"/>
    </xf>
    <xf numFmtId="0" fontId="12" fillId="0" borderId="0" xfId="0" applyFont="1" applyAlignment="1" applyProtection="1">
      <alignment horizontal="left" vertical="top" wrapText="1"/>
      <protection hidden="1"/>
    </xf>
    <xf numFmtId="0" fontId="17" fillId="0" borderId="0" xfId="0" applyFont="1" applyBorder="1" applyAlignment="1" applyProtection="1">
      <alignment horizontal="left" vertical="center"/>
      <protection hidden="1"/>
    </xf>
    <xf numFmtId="14" fontId="12" fillId="0" borderId="4" xfId="0" applyNumberFormat="1" applyFont="1" applyFill="1" applyBorder="1" applyAlignment="1" applyProtection="1">
      <alignment horizontal="left"/>
      <protection hidden="1"/>
    </xf>
    <xf numFmtId="0" fontId="12" fillId="0" borderId="5" xfId="0" applyFont="1" applyFill="1" applyBorder="1" applyAlignment="1" applyProtection="1">
      <alignment horizontal="left"/>
      <protection hidden="1"/>
    </xf>
    <xf numFmtId="0" fontId="9" fillId="0" borderId="5" xfId="0" applyFont="1" applyBorder="1" applyAlignment="1" applyProtection="1">
      <alignment horizontal="left"/>
      <protection hidden="1"/>
    </xf>
    <xf numFmtId="0" fontId="12" fillId="0" borderId="5" xfId="0" applyFont="1" applyBorder="1" applyAlignment="1" applyProtection="1">
      <alignment horizontal="left"/>
      <protection locked="0"/>
    </xf>
    <xf numFmtId="0" fontId="6" fillId="0" borderId="3" xfId="3" applyBorder="1" applyAlignment="1" applyProtection="1">
      <alignment horizontal="left" vertical="center"/>
    </xf>
    <xf numFmtId="164" fontId="9" fillId="0" borderId="0" xfId="0" applyNumberFormat="1" applyFont="1" applyBorder="1" applyAlignment="1" applyProtection="1">
      <alignment horizontal="left" vertical="center"/>
    </xf>
    <xf numFmtId="164" fontId="15" fillId="0" borderId="0" xfId="0" applyNumberFormat="1" applyFont="1" applyBorder="1" applyAlignment="1" applyProtection="1">
      <alignment horizontal="left" wrapText="1"/>
    </xf>
    <xf numFmtId="164" fontId="3" fillId="0" borderId="0" xfId="0" applyNumberFormat="1" applyFont="1" applyBorder="1" applyAlignment="1" applyProtection="1">
      <alignment horizontal="left" vertical="center"/>
    </xf>
    <xf numFmtId="0" fontId="10" fillId="0" borderId="0" xfId="0" applyFont="1" applyAlignment="1" applyProtection="1">
      <alignment horizontal="left" vertical="top"/>
    </xf>
    <xf numFmtId="0" fontId="12" fillId="0" borderId="0" xfId="0" applyFont="1" applyAlignment="1" applyProtection="1">
      <alignment horizontal="left" vertical="top" wrapText="1"/>
    </xf>
    <xf numFmtId="14" fontId="12" fillId="0" borderId="4" xfId="0" applyNumberFormat="1" applyFont="1" applyFill="1" applyBorder="1" applyAlignment="1" applyProtection="1">
      <alignment horizontal="left"/>
      <protection locked="0"/>
    </xf>
    <xf numFmtId="0" fontId="12" fillId="0" borderId="5" xfId="0" applyFont="1" applyFill="1" applyBorder="1" applyAlignment="1" applyProtection="1">
      <alignment horizontal="left"/>
      <protection locked="0"/>
    </xf>
  </cellXfs>
  <cellStyles count="6">
    <cellStyle name="Comma" xfId="2" builtinId="3"/>
    <cellStyle name="Comma 2" xfId="5" xr:uid="{00000000-0005-0000-0000-000001000000}"/>
    <cellStyle name="Currency" xfId="1" builtinId="4"/>
    <cellStyle name="Hyperlink" xfId="3" builtinId="8"/>
    <cellStyle name="Normal" xfId="0" builtinId="0"/>
    <cellStyle name="Normal 2" xfId="4" xr:uid="{00000000-0005-0000-0000-000005000000}"/>
  </cellStyles>
  <dxfs count="105">
    <dxf>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dxf>
    <dxf>
      <numFmt numFmtId="35" formatCode="_(* #,##0.00_);_(* \(#,##0.00\);_(* &quot;-&quot;??_);_(@_)"/>
    </dxf>
    <dxf>
      <alignment horizontal="right" vertical="center" textRotation="0" wrapText="0" indent="0" justifyLastLine="0" shrinkToFit="0" readingOrder="0"/>
      <border outline="0">
        <left style="thin">
          <color indexed="64"/>
        </left>
      </border>
    </dxf>
    <dxf>
      <alignment horizontal="right" vertical="center" textRotation="0" wrapText="0" indent="0" justifyLastLine="0" shrinkToFit="0" readingOrder="0"/>
      <border outline="0">
        <left style="thin">
          <color indexed="64"/>
        </left>
      </border>
    </dxf>
    <dxf>
      <alignment horizontal="right" vertical="center" textRotation="0" wrapText="0" indent="0" justifyLastLine="0" shrinkToFit="0" readingOrder="0"/>
      <border outline="0">
        <left style="thin">
          <color indexed="64"/>
        </left>
      </border>
    </dxf>
    <dxf>
      <alignment horizontal="right" vertical="center" textRotation="0" wrapText="0" indent="0" justifyLastLine="0" shrinkToFit="0" readingOrder="0"/>
      <border outline="0">
        <left style="thin">
          <color indexed="64"/>
        </left>
      </border>
    </dxf>
    <dxf>
      <alignment horizontal="right" vertical="center" textRotation="0" wrapText="0" indent="0" justifyLastLine="0" shrinkToFit="0" readingOrder="0"/>
      <border outline="0">
        <left style="thin">
          <color indexed="64"/>
        </left>
      </border>
    </dxf>
    <dxf>
      <alignment horizontal="right" vertical="center" textRotation="0" wrapText="0" indent="0" justifyLastLine="0" shrinkToFit="0" readingOrder="0"/>
      <border outline="0">
        <left style="thin">
          <color indexed="64"/>
        </left>
      </border>
    </dxf>
    <dxf>
      <alignment horizontal="right" vertical="center" textRotation="0" wrapText="0" indent="0" justifyLastLine="0" shrinkToFit="0" readingOrder="0"/>
      <border outline="0">
        <left style="thin">
          <color indexed="64"/>
        </left>
      </border>
    </dxf>
    <dxf>
      <alignment horizontal="right" vertical="center" textRotation="0" wrapText="0" indent="0" justifyLastLine="0" shrinkToFit="0" readingOrder="0"/>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2"/>
        <color theme="1"/>
        <name val="Calibri Light"/>
        <scheme val="major"/>
      </font>
      <fill>
        <patternFill patternType="solid">
          <fgColor indexed="64"/>
          <bgColor theme="4" tint="0.79998168889431442"/>
        </patternFill>
      </fill>
      <alignment horizontal="center" vertical="bottom" textRotation="0" wrapText="1" indent="0" justifyLastLine="0" shrinkToFit="0" readingOrder="0"/>
      <border diagonalUp="0" diagonalDown="0" outline="0">
        <left style="thin">
          <color indexed="64"/>
        </left>
        <right style="thin">
          <color indexed="64"/>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numFmt numFmtId="35" formatCode="_(* #,##0.00_);_(* \(#,##0.00\);_(* &quot;-&quot;??_);_(@_)"/>
      <protection locked="1" hidden="1"/>
    </dxf>
    <dxf>
      <numFmt numFmtId="35" formatCode="_(* #,##0.00_);_(* \(#,##0.00\);_(* &quot;-&quot;??_);_(@_)"/>
      <protection locked="1" hidden="1"/>
    </dxf>
    <dxf>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protection locked="1" hidden="1"/>
    </dxf>
    <dxf>
      <protection locked="1" hidden="1"/>
    </dxf>
    <dxf>
      <border outline="0">
        <left style="thin">
          <color rgb="FF000000"/>
        </left>
        <right style="thin">
          <color rgb="FF000000"/>
        </right>
        <top style="thin">
          <color rgb="FF000000"/>
        </top>
        <bottom style="thin">
          <color rgb="FF000000"/>
        </bottom>
      </border>
    </dxf>
    <dxf>
      <protection locked="1" hidden="1"/>
    </dxf>
    <dxf>
      <border outline="0">
        <bottom style="thin">
          <color rgb="FF000000"/>
        </bottom>
      </border>
    </dxf>
    <dxf>
      <font>
        <b/>
        <i val="0"/>
        <strike val="0"/>
        <condense val="0"/>
        <extend val="0"/>
        <outline val="0"/>
        <shadow val="0"/>
        <u val="none"/>
        <vertAlign val="baseline"/>
        <sz val="12"/>
        <color theme="1"/>
        <name val="Calibri Light"/>
        <scheme val="major"/>
      </font>
      <fill>
        <patternFill patternType="solid">
          <fgColor indexed="64"/>
          <bgColor theme="4" tint="0.79998168889431442"/>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numFmt numFmtId="35" formatCode="_(* #,##0.00_);_(* \(#,##0.00\);_(* &quot;-&quot;??_);_(@_)"/>
      <protection locked="1" hidden="1"/>
    </dxf>
    <dxf>
      <numFmt numFmtId="35" formatCode="_(* #,##0.00_);_(* \(#,##0.00\);_(* &quot;-&quot;??_);_(@_)"/>
      <protection locked="1" hidden="1"/>
    </dxf>
    <dxf>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protection locked="1" hidden="1"/>
    </dxf>
    <dxf>
      <protection locked="1" hidden="1"/>
    </dxf>
    <dxf>
      <border outline="0">
        <left style="thin">
          <color rgb="FF000000"/>
        </left>
        <right style="thin">
          <color rgb="FF000000"/>
        </right>
        <top style="thin">
          <color rgb="FF000000"/>
        </top>
        <bottom style="thin">
          <color rgb="FF000000"/>
        </bottom>
      </border>
    </dxf>
    <dxf>
      <protection locked="1" hidden="1"/>
    </dxf>
    <dxf>
      <border outline="0">
        <bottom style="thin">
          <color rgb="FF000000"/>
        </bottom>
      </border>
    </dxf>
    <dxf>
      <font>
        <b/>
        <i val="0"/>
        <strike val="0"/>
        <condense val="0"/>
        <extend val="0"/>
        <outline val="0"/>
        <shadow val="0"/>
        <u val="none"/>
        <vertAlign val="baseline"/>
        <sz val="12"/>
        <color theme="1"/>
        <name val="Calibri Light"/>
        <scheme val="major"/>
      </font>
      <fill>
        <patternFill patternType="solid">
          <fgColor indexed="64"/>
          <bgColor theme="4" tint="0.79998168889431442"/>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numFmt numFmtId="35" formatCode="_(* #,##0.00_);_(* \(#,##0.00\);_(* &quot;-&quot;??_);_(@_)"/>
      <protection locked="1" hidden="1"/>
    </dxf>
    <dxf>
      <numFmt numFmtId="35" formatCode="_(* #,##0.00_);_(* \(#,##0.00\);_(* &quot;-&quot;??_);_(@_)"/>
      <protection locked="1" hidden="1"/>
    </dxf>
    <dxf>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border>
        <left style="thin">
          <color indexed="64"/>
        </left>
      </border>
      <protection locked="1" hidden="1"/>
    </dxf>
    <dxf>
      <alignment horizontal="right" vertical="center" textRotation="0" wrapText="0" indent="0" justifyLastLine="0" shrinkToFit="0" readingOrder="0"/>
      <protection locked="1" hidden="1"/>
    </dxf>
    <dxf>
      <protection locked="1" hidden="1"/>
    </dxf>
    <dxf>
      <border outline="0">
        <left style="thin">
          <color rgb="FF000000"/>
        </left>
        <right style="thin">
          <color rgb="FF000000"/>
        </right>
        <top style="thin">
          <color rgb="FF000000"/>
        </top>
        <bottom style="thin">
          <color rgb="FF000000"/>
        </bottom>
      </border>
    </dxf>
    <dxf>
      <protection locked="1" hidden="1"/>
    </dxf>
    <dxf>
      <border outline="0">
        <bottom style="thin">
          <color rgb="FF000000"/>
        </bottom>
      </border>
    </dxf>
    <dxf>
      <font>
        <b/>
        <i val="0"/>
        <strike val="0"/>
        <condense val="0"/>
        <extend val="0"/>
        <outline val="0"/>
        <shadow val="0"/>
        <u val="none"/>
        <vertAlign val="baseline"/>
        <sz val="12"/>
        <color theme="1"/>
        <name val="Calibri Light"/>
        <scheme val="major"/>
      </font>
      <fill>
        <patternFill patternType="solid">
          <fgColor indexed="64"/>
          <bgColor theme="4" tint="0.79998168889431442"/>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1295400</xdr:colOff>
      <xdr:row>1</xdr:row>
      <xdr:rowOff>320041</xdr:rowOff>
    </xdr:from>
    <xdr:to>
      <xdr:col>11</xdr:col>
      <xdr:colOff>66675</xdr:colOff>
      <xdr:row>14</xdr:row>
      <xdr:rowOff>596751</xdr:rowOff>
    </xdr:to>
    <xdr:pic>
      <xdr:nvPicPr>
        <xdr:cNvPr id="2" name="Picture 1" descr="SAMPLE DOCUMENT WATERMARK">
          <a:extLst>
            <a:ext uri="{FF2B5EF4-FFF2-40B4-BE49-F238E27FC236}">
              <a16:creationId xmlns:a16="http://schemas.microsoft.com/office/drawing/2014/main" id="{C5964E27-9445-4802-8627-4B6520342D50}"/>
            </a:ext>
          </a:extLst>
        </xdr:cNvPr>
        <xdr:cNvPicPr>
          <a:picLocks noChangeAspect="1"/>
        </xdr:cNvPicPr>
      </xdr:nvPicPr>
      <xdr:blipFill>
        <a:blip xmlns:r="http://schemas.openxmlformats.org/officeDocument/2006/relationships" r:embed="rId1">
          <a:alphaModFix amt="70000"/>
          <a:extLst>
            <a:ext uri="{28A0092B-C50C-407E-A947-70E740481C1C}">
              <a14:useLocalDpi xmlns:a14="http://schemas.microsoft.com/office/drawing/2010/main" val="0"/>
            </a:ext>
          </a:extLst>
        </a:blip>
        <a:stretch>
          <a:fillRect/>
        </a:stretch>
      </xdr:blipFill>
      <xdr:spPr>
        <a:xfrm>
          <a:off x="6181725" y="1043941"/>
          <a:ext cx="8086725" cy="4610585"/>
        </a:xfrm>
        <a:prstGeom prst="rect">
          <a:avLst/>
        </a:prstGeom>
        <a:effectLst>
          <a:softEdge rad="63500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1219200</xdr:colOff>
      <xdr:row>1</xdr:row>
      <xdr:rowOff>211455</xdr:rowOff>
    </xdr:from>
    <xdr:to>
      <xdr:col>11</xdr:col>
      <xdr:colOff>167640</xdr:colOff>
      <xdr:row>14</xdr:row>
      <xdr:rowOff>586740</xdr:rowOff>
    </xdr:to>
    <xdr:pic>
      <xdr:nvPicPr>
        <xdr:cNvPr id="5" name="Picture 4" descr="SAMPLE DOCUMENT WATERMARK">
          <a:extLst>
            <a:ext uri="{FF2B5EF4-FFF2-40B4-BE49-F238E27FC236}">
              <a16:creationId xmlns:a16="http://schemas.microsoft.com/office/drawing/2014/main" id="{EAAE6653-4AE1-4906-B72F-8FB1EFAF32DB}"/>
            </a:ext>
          </a:extLst>
        </xdr:cNvPr>
        <xdr:cNvPicPr>
          <a:picLocks noChangeAspect="1"/>
        </xdr:cNvPicPr>
      </xdr:nvPicPr>
      <xdr:blipFill>
        <a:blip xmlns:r="http://schemas.openxmlformats.org/officeDocument/2006/relationships" r:embed="rId1">
          <a:alphaModFix amt="70000"/>
          <a:extLst>
            <a:ext uri="{28A0092B-C50C-407E-A947-70E740481C1C}">
              <a14:useLocalDpi xmlns:a14="http://schemas.microsoft.com/office/drawing/2010/main" val="0"/>
            </a:ext>
          </a:extLst>
        </a:blip>
        <a:stretch>
          <a:fillRect/>
        </a:stretch>
      </xdr:blipFill>
      <xdr:spPr>
        <a:xfrm>
          <a:off x="6105525" y="935355"/>
          <a:ext cx="8263890" cy="4709160"/>
        </a:xfrm>
        <a:prstGeom prst="rect">
          <a:avLst/>
        </a:prstGeom>
        <a:effectLst>
          <a:softEdge rad="63500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1219200</xdr:colOff>
      <xdr:row>1</xdr:row>
      <xdr:rowOff>215265</xdr:rowOff>
    </xdr:from>
    <xdr:to>
      <xdr:col>11</xdr:col>
      <xdr:colOff>163830</xdr:colOff>
      <xdr:row>14</xdr:row>
      <xdr:rowOff>607695</xdr:rowOff>
    </xdr:to>
    <xdr:pic>
      <xdr:nvPicPr>
        <xdr:cNvPr id="3" name="Picture 2" descr="SAMPLE DOCUMENT WATERMARK">
          <a:extLst>
            <a:ext uri="{FF2B5EF4-FFF2-40B4-BE49-F238E27FC236}">
              <a16:creationId xmlns:a16="http://schemas.microsoft.com/office/drawing/2014/main" id="{AD1485A8-4082-4D34-A313-89C610BDABDD}"/>
            </a:ext>
          </a:extLst>
        </xdr:cNvPr>
        <xdr:cNvPicPr>
          <a:picLocks noChangeAspect="1"/>
        </xdr:cNvPicPr>
      </xdr:nvPicPr>
      <xdr:blipFill>
        <a:blip xmlns:r="http://schemas.openxmlformats.org/officeDocument/2006/relationships" r:embed="rId1">
          <a:alphaModFix amt="70000"/>
          <a:extLst>
            <a:ext uri="{28A0092B-C50C-407E-A947-70E740481C1C}">
              <a14:useLocalDpi xmlns:a14="http://schemas.microsoft.com/office/drawing/2010/main" val="0"/>
            </a:ext>
          </a:extLst>
        </a:blip>
        <a:stretch>
          <a:fillRect/>
        </a:stretch>
      </xdr:blipFill>
      <xdr:spPr>
        <a:xfrm>
          <a:off x="6105525" y="939165"/>
          <a:ext cx="8260080" cy="4726305"/>
        </a:xfrm>
        <a:prstGeom prst="rect">
          <a:avLst/>
        </a:prstGeom>
        <a:effectLst>
          <a:softEdge rad="635000"/>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Navigator_Invoice623" displayName="Navigator_Invoice623" comment="Navigator Invoice" ref="A15:M18" totalsRowShown="0" headerRowDxfId="94" dataDxfId="92" headerRowBorderDxfId="93" tableBorderDxfId="91">
  <autoFilter ref="A15:M18" xr:uid="{00000000-0009-0000-0100-000002000000}"/>
  <tableColumns count="13">
    <tableColumn id="1" xr3:uid="{00000000-0010-0000-0000-000001000000}" name="Navigator Full Name" dataDxfId="90"/>
    <tableColumn id="2" xr3:uid="{00000000-0010-0000-0000-000002000000}" name="Hire Date" dataDxfId="89"/>
    <tableColumn id="3" xr3:uid="{00000000-0010-0000-0000-000003000000}" name="End Date" dataDxfId="88"/>
    <tableColumn id="4" xr3:uid="{00000000-0010-0000-0000-000004000000}" name="Billing Quarter_x000a_(Choose from Dropdown List)" dataDxfId="87"/>
    <tableColumn id="5" xr3:uid="{00000000-0010-0000-0000-000005000000}" name="Number of Days" dataDxfId="86"/>
    <tableColumn id="6" xr3:uid="{00000000-0010-0000-0000-000006000000}" name="Daily Rate" dataDxfId="85"/>
    <tableColumn id="7" xr3:uid="{00000000-0010-0000-0000-000007000000}" name="Service Begin Date for Quarter" dataDxfId="84"/>
    <tableColumn id="8" xr3:uid="{00000000-0010-0000-0000-000008000000}" name="Service End Date for Quarter" dataDxfId="83"/>
    <tableColumn id="9" xr3:uid="{00000000-0010-0000-0000-000009000000}" name="Number of Days Employed During Billing Quarter" dataDxfId="82"/>
    <tableColumn id="14" xr3:uid="{00000000-0010-0000-0000-00000E000000}" name="Amount Paid to Mentor" dataDxfId="81"/>
    <tableColumn id="13" xr3:uid="{00000000-0010-0000-0000-00000D000000}" name="Amout Paid to Board" dataDxfId="80">
      <calculatedColumnFormula>IF(ISBLANK(J16),"",(MIN(2000,J16)*0.75))</calculatedColumnFormula>
    </tableColumn>
    <tableColumn id="12" xr3:uid="{00000000-0010-0000-0000-00000C000000}" name="Total Mentorship Fee" dataDxfId="79">
      <calculatedColumnFormula>IFERROR(IF(AND(J16/SUM(J16,K16)&gt;=0.75,J16/SUM(J16,K16)&lt;=1),IF(J16+K16&lt;=2000,(J16+K16),0)," "),"")</calculatedColumnFormula>
    </tableColumn>
    <tableColumn id="10" xr3:uid="{00000000-0010-0000-0000-00000A000000}" name="Billing Amount" dataDxfId="78"/>
  </tableColumns>
  <tableStyleInfo name="TableStyleLight8" showFirstColumn="0" showLastColumn="0" showRowStripes="1" showColumnStripes="0"/>
  <extLst>
    <ext xmlns:x14="http://schemas.microsoft.com/office/spreadsheetml/2009/9/main" uri="{504A1905-F514-4f6f-8877-14C23A59335A}">
      <x14:table altText="Navigator Invoice" altTextSummary="Navigator Invoice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Navigator_Invoice6234" displayName="Navigator_Invoice6234" comment="Navigator Invoice" ref="A15:M18" totalsRowShown="0" headerRowDxfId="67" dataDxfId="65" headerRowBorderDxfId="66" tableBorderDxfId="64">
  <autoFilter ref="A15:M18" xr:uid="{00000000-0009-0000-0100-000003000000}"/>
  <tableColumns count="13">
    <tableColumn id="1" xr3:uid="{00000000-0010-0000-0200-000001000000}" name="Navigator Full Name" dataDxfId="63"/>
    <tableColumn id="2" xr3:uid="{00000000-0010-0000-0200-000002000000}" name="Hire Date" dataDxfId="62"/>
    <tableColumn id="3" xr3:uid="{00000000-0010-0000-0200-000003000000}" name="End Date" dataDxfId="61"/>
    <tableColumn id="4" xr3:uid="{00000000-0010-0000-0200-000004000000}" name="Billing Quarter_x000a_(Choose from Dropdown List)" dataDxfId="60"/>
    <tableColumn id="5" xr3:uid="{00000000-0010-0000-0200-000005000000}" name="Number of Days" dataDxfId="59"/>
    <tableColumn id="6" xr3:uid="{00000000-0010-0000-0200-000006000000}" name="Daily Rate" dataDxfId="58"/>
    <tableColumn id="7" xr3:uid="{00000000-0010-0000-0200-000007000000}" name="Service Begin Date for Quarter" dataDxfId="57"/>
    <tableColumn id="8" xr3:uid="{00000000-0010-0000-0200-000008000000}" name="Service End Date for Quarter" dataDxfId="56"/>
    <tableColumn id="9" xr3:uid="{00000000-0010-0000-0200-000009000000}" name="Number of Days Employed During Billing Quarter" dataDxfId="55"/>
    <tableColumn id="14" xr3:uid="{00000000-0010-0000-0200-00000E000000}" name="Amount Paid to Mentor" dataDxfId="54"/>
    <tableColumn id="13" xr3:uid="{00000000-0010-0000-0200-00000D000000}" name="Amout Paid to Board" dataDxfId="53">
      <calculatedColumnFormula>IF(ISBLANK(J16),"",(MIN(2000,J16)*0.75))</calculatedColumnFormula>
    </tableColumn>
    <tableColumn id="12" xr3:uid="{00000000-0010-0000-0200-00000C000000}" name="Total Mentorship Fee" dataDxfId="52">
      <calculatedColumnFormula>IFERROR(IF(AND(J16/SUM(J16,K16)&gt;=0.75,J16/SUM(J16,K16)&lt;=1),IF(J16+K16&lt;=2000,(J16+K16),0)," "),"")</calculatedColumnFormula>
    </tableColumn>
    <tableColumn id="10" xr3:uid="{00000000-0010-0000-0200-00000A000000}" name="Billing Amount" dataDxfId="51"/>
  </tableColumns>
  <tableStyleInfo name="TableStyleLight8" showFirstColumn="0" showLastColumn="0" showRowStripes="1" showColumnStripes="0"/>
  <extLst>
    <ext xmlns:x14="http://schemas.microsoft.com/office/spreadsheetml/2009/9/main" uri="{504A1905-F514-4f6f-8877-14C23A59335A}">
      <x14:table altText="Navigator Invoice" altTextSummary="Navigator Invoice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Navigator_Invoice62" displayName="Navigator_Invoice62" comment="Navigator Invoice" ref="A15:M18" totalsRowShown="0" headerRowDxfId="40" dataDxfId="38" headerRowBorderDxfId="39" tableBorderDxfId="37">
  <autoFilter ref="A15:M18" xr:uid="{00000000-0009-0000-0100-000001000000}"/>
  <tableColumns count="13">
    <tableColumn id="1" xr3:uid="{00000000-0010-0000-0100-000001000000}" name="Navigator Full Name" dataDxfId="36"/>
    <tableColumn id="2" xr3:uid="{00000000-0010-0000-0100-000002000000}" name="Hire Date" dataDxfId="35"/>
    <tableColumn id="3" xr3:uid="{00000000-0010-0000-0100-000003000000}" name="End Date" dataDxfId="34"/>
    <tableColumn id="4" xr3:uid="{00000000-0010-0000-0100-000004000000}" name="Billing Quarter_x000a_(Choose from Dropdown List)" dataDxfId="33"/>
    <tableColumn id="5" xr3:uid="{00000000-0010-0000-0100-000005000000}" name="Number of Days" dataDxfId="32"/>
    <tableColumn id="6" xr3:uid="{00000000-0010-0000-0100-000006000000}" name="Daily Rate" dataDxfId="31"/>
    <tableColumn id="7" xr3:uid="{00000000-0010-0000-0100-000007000000}" name="Service Begin Date for Quarter" dataDxfId="30"/>
    <tableColumn id="8" xr3:uid="{00000000-0010-0000-0100-000008000000}" name="Service End Date for Quarter" dataDxfId="29"/>
    <tableColumn id="9" xr3:uid="{00000000-0010-0000-0100-000009000000}" name="Number of Days Employed During Billing Quarter" dataDxfId="28"/>
    <tableColumn id="14" xr3:uid="{00000000-0010-0000-0100-00000E000000}" name="Amount Paid to Mentor" dataDxfId="27"/>
    <tableColumn id="13" xr3:uid="{00000000-0010-0000-0100-00000D000000}" name="Amout Paid to Board" dataDxfId="26">
      <calculatedColumnFormula>IF(ISBLANK(J16),"",(MIN(2000,J16)*0.75))</calculatedColumnFormula>
    </tableColumn>
    <tableColumn id="12" xr3:uid="{00000000-0010-0000-0100-00000C000000}" name="Total Mentorship Fee" dataDxfId="25">
      <calculatedColumnFormula>IFERROR(IF(AND(J16/SUM(J16,K16)&gt;=0.75,J16/SUM(J16,K16)&lt;=1),IF(J16+K16&lt;=2000,(J16+K16),0)," "),"")</calculatedColumnFormula>
    </tableColumn>
    <tableColumn id="10" xr3:uid="{00000000-0010-0000-0100-00000A000000}" name="Billing Amount" dataDxfId="24"/>
  </tableColumns>
  <tableStyleInfo name="TableStyleLight8" showFirstColumn="0" showLastColumn="0" showRowStripes="1" showColumnStripes="0"/>
  <extLst>
    <ext xmlns:x14="http://schemas.microsoft.com/office/spreadsheetml/2009/9/main" uri="{504A1905-F514-4f6f-8877-14C23A59335A}">
      <x14:table altText="Navigator Invoice" altTextSummary="Navigator Invoice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Navigator_Invoice6" displayName="Navigator_Invoice6" comment="Navigator Invoice" ref="A15:M18" totalsRowShown="0" headerRowDxfId="13" headerRowBorderDxfId="12" tableBorderDxfId="11">
  <autoFilter ref="A15:M18" xr:uid="{00000000-0009-0000-0100-000005000000}"/>
  <tableColumns count="13">
    <tableColumn id="1" xr3:uid="{00000000-0010-0000-0300-000001000000}" name="Navigator Full Name"/>
    <tableColumn id="2" xr3:uid="{00000000-0010-0000-0300-000002000000}" name="Hire Date" dataDxfId="10"/>
    <tableColumn id="3" xr3:uid="{00000000-0010-0000-0300-000003000000}" name="End Date" dataDxfId="9"/>
    <tableColumn id="4" xr3:uid="{00000000-0010-0000-0300-000004000000}" name="Billing Quarter_x000a_(Choose from Dropdown List)" dataDxfId="8"/>
    <tableColumn id="5" xr3:uid="{00000000-0010-0000-0300-000005000000}" name="Number of Days" dataDxfId="7"/>
    <tableColumn id="6" xr3:uid="{00000000-0010-0000-0300-000006000000}" name="Daily Rate" dataDxfId="6"/>
    <tableColumn id="7" xr3:uid="{00000000-0010-0000-0300-000007000000}" name="Service Begin Date for Quarter" dataDxfId="5"/>
    <tableColumn id="8" xr3:uid="{00000000-0010-0000-0300-000008000000}" name="Service End Date for Quarter" dataDxfId="4"/>
    <tableColumn id="9" xr3:uid="{00000000-0010-0000-0300-000009000000}" name="Number of Days Employed During Billing Quarter" dataDxfId="3"/>
    <tableColumn id="14" xr3:uid="{00000000-0010-0000-0300-00000E000000}" name="Amount Paid to Mentor"/>
    <tableColumn id="13" xr3:uid="{00000000-0010-0000-0300-00000D000000}" name="Amout Paid to Board" dataDxfId="2">
      <calculatedColumnFormula>IF(ISBLANK(J16),"",(MIN(2000,J16)*0.75))</calculatedColumnFormula>
    </tableColumn>
    <tableColumn id="12" xr3:uid="{00000000-0010-0000-0300-00000C000000}" name="Total Mentorship Fee" dataDxfId="1">
      <calculatedColumnFormula>IFERROR(IF(AND(J16/SUM(J16,K16)&gt;=0.75,J16/SUM(J16,K16)&lt;=1),IF(J16+K16&lt;=2000,(J16+K16),0)," "),"")</calculatedColumnFormula>
    </tableColumn>
    <tableColumn id="10" xr3:uid="{00000000-0010-0000-0300-00000A000000}" name="Billing Amount" dataDxfId="0"/>
  </tableColumns>
  <tableStyleInfo name="TableStyleLight8" showFirstColumn="0" showLastColumn="0" showRowStripes="1" showColumnStripes="0"/>
  <extLst>
    <ext xmlns:x14="http://schemas.microsoft.com/office/spreadsheetml/2009/9/main" uri="{504A1905-F514-4f6f-8877-14C23A59335A}">
      <x14:table altText="Navigator Invoice" altTextSummary="Navigator Invoice "/>
    </ext>
  </extLst>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udentNavigators@twc.texas.gov;%20APPO@twc.texas.gov?subject=FY22%20Navigator" TargetMode="External"/><Relationship Id="rId1" Type="http://schemas.openxmlformats.org/officeDocument/2006/relationships/hyperlink" Target="mailto:StudentNavigators@twc.state.tx.us;%20APPO@twc.state.tx.us"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tudentNavigators@twc.texas.gov;%20APPO@twc.texas.gov?subject=FY22%20Navigator" TargetMode="External"/><Relationship Id="rId1" Type="http://schemas.openxmlformats.org/officeDocument/2006/relationships/hyperlink" Target="mailto:StudentNavigators@twc.state.tx.us;%20APPO@twc.state.tx.us"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udentNavigators@twc.texas.gov;%20APPO@twc.texas.gov?subject=FY22%20Navigator" TargetMode="External"/><Relationship Id="rId1" Type="http://schemas.openxmlformats.org/officeDocument/2006/relationships/hyperlink" Target="mailto:StudentNavigators@twc.state.tx.us;%20APPO@twc.state.tx.us" TargetMode="External"/><Relationship Id="rId5" Type="http://schemas.openxmlformats.org/officeDocument/2006/relationships/table" Target="../tables/table3.x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tudentNavigators@twc.texas.gov;%20APPO@twc.texas.gov?subject=FY22%20Navigator" TargetMode="External"/><Relationship Id="rId1" Type="http://schemas.openxmlformats.org/officeDocument/2006/relationships/hyperlink" Target="mailto:StudentNavigators@twc.state.tx.us;%20APPO@twc.state.tx.us" TargetMode="Externa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22"/>
  <sheetViews>
    <sheetView showGridLines="0" tabSelected="1" zoomScaleNormal="100" workbookViewId="0">
      <selection activeCell="B8" sqref="B8:M8"/>
    </sheetView>
  </sheetViews>
  <sheetFormatPr defaultColWidth="0" defaultRowHeight="13.8" customHeight="1" zeroHeight="1" x14ac:dyDescent="0.3"/>
  <cols>
    <col min="1" max="1" width="40.6640625" style="59" customWidth="1"/>
    <col min="2" max="3" width="15.33203125" style="59" customWidth="1"/>
    <col min="4" max="4" width="19.6640625" style="59" customWidth="1"/>
    <col min="5" max="5" width="15.5546875" style="59" customWidth="1"/>
    <col min="6" max="6" width="15.44140625" style="59" customWidth="1"/>
    <col min="7" max="8" width="20" style="59" customWidth="1"/>
    <col min="9" max="9" width="15.33203125" style="59" customWidth="1"/>
    <col min="10" max="10" width="16.88671875" style="59" bestFit="1" customWidth="1"/>
    <col min="11" max="11" width="12.88671875" style="59" bestFit="1" customWidth="1"/>
    <col min="12" max="12" width="15.33203125" style="59" customWidth="1"/>
    <col min="13" max="13" width="19.6640625" style="59" customWidth="1"/>
    <col min="14" max="15" width="3.109375" style="59" hidden="1" customWidth="1"/>
    <col min="16" max="16384" width="9.109375" style="59" hidden="1"/>
  </cols>
  <sheetData>
    <row r="1" spans="1:14" s="76" customFormat="1" ht="57" customHeight="1" x14ac:dyDescent="0.25">
      <c r="A1" s="89" t="s">
        <v>168</v>
      </c>
      <c r="B1" s="89"/>
      <c r="C1" s="89"/>
      <c r="D1" s="89"/>
      <c r="E1" s="89"/>
      <c r="F1" s="89"/>
      <c r="G1" s="89"/>
      <c r="H1" s="89"/>
      <c r="I1" s="89"/>
      <c r="J1" s="89"/>
      <c r="K1" s="89"/>
      <c r="L1" s="89"/>
      <c r="M1" s="89"/>
      <c r="N1" s="71" t="s">
        <v>155</v>
      </c>
    </row>
    <row r="2" spans="1:14" s="76" customFormat="1" ht="63" customHeight="1" x14ac:dyDescent="0.25">
      <c r="A2" s="90" t="s">
        <v>162</v>
      </c>
      <c r="B2" s="90"/>
      <c r="C2" s="90"/>
      <c r="D2" s="90"/>
      <c r="E2" s="90"/>
      <c r="F2" s="90"/>
      <c r="G2" s="90"/>
      <c r="H2" s="90"/>
      <c r="I2" s="90"/>
      <c r="J2" s="90"/>
      <c r="K2" s="90"/>
      <c r="L2" s="90"/>
      <c r="M2" s="90"/>
      <c r="N2" s="72" t="s">
        <v>155</v>
      </c>
    </row>
    <row r="3" spans="1:14" s="76" customFormat="1" ht="41.4" customHeight="1" x14ac:dyDescent="0.25">
      <c r="A3" s="42" t="s">
        <v>156</v>
      </c>
      <c r="B3" s="43">
        <v>0</v>
      </c>
      <c r="C3" s="91" t="s">
        <v>163</v>
      </c>
      <c r="D3" s="91"/>
      <c r="E3" s="91"/>
      <c r="F3" s="91"/>
      <c r="G3" s="91"/>
      <c r="H3" s="91"/>
      <c r="I3" s="91"/>
      <c r="J3" s="91"/>
      <c r="K3" s="91"/>
      <c r="L3" s="91"/>
      <c r="M3" s="91"/>
      <c r="N3" s="72" t="s">
        <v>155</v>
      </c>
    </row>
    <row r="4" spans="1:14" s="76" customFormat="1" ht="31.5" customHeight="1" x14ac:dyDescent="0.3">
      <c r="A4" s="44" t="s">
        <v>148</v>
      </c>
      <c r="B4" s="92">
        <v>44910</v>
      </c>
      <c r="C4" s="92"/>
      <c r="D4" s="92"/>
      <c r="E4" s="92"/>
      <c r="F4" s="92"/>
      <c r="G4" s="92"/>
      <c r="H4" s="92"/>
      <c r="I4" s="92"/>
      <c r="J4" s="92"/>
      <c r="K4" s="92"/>
      <c r="L4" s="92"/>
      <c r="M4" s="92"/>
      <c r="N4" s="72" t="s">
        <v>155</v>
      </c>
    </row>
    <row r="5" spans="1:14" s="76" customFormat="1" ht="15.75" customHeight="1" x14ac:dyDescent="0.3">
      <c r="A5" s="44" t="s">
        <v>149</v>
      </c>
      <c r="B5" s="93" t="s">
        <v>169</v>
      </c>
      <c r="C5" s="93"/>
      <c r="D5" s="93"/>
      <c r="E5" s="93"/>
      <c r="F5" s="93"/>
      <c r="G5" s="93"/>
      <c r="H5" s="93"/>
      <c r="I5" s="93"/>
      <c r="J5" s="93"/>
      <c r="K5" s="93"/>
      <c r="L5" s="93"/>
      <c r="M5" s="93"/>
      <c r="N5" s="72" t="s">
        <v>155</v>
      </c>
    </row>
    <row r="6" spans="1:14" s="76" customFormat="1" ht="15.75" customHeight="1" x14ac:dyDescent="0.3">
      <c r="A6" s="44" t="s">
        <v>117</v>
      </c>
      <c r="B6" s="94" t="s">
        <v>157</v>
      </c>
      <c r="C6" s="94"/>
      <c r="D6" s="94"/>
      <c r="E6" s="94"/>
      <c r="F6" s="94"/>
      <c r="G6" s="94"/>
      <c r="H6" s="94"/>
      <c r="I6" s="94"/>
      <c r="J6" s="94"/>
      <c r="K6" s="94"/>
      <c r="L6" s="94"/>
      <c r="M6" s="94"/>
      <c r="N6" s="72" t="s">
        <v>155</v>
      </c>
    </row>
    <row r="7" spans="1:14" s="76" customFormat="1" ht="15.75" customHeight="1" x14ac:dyDescent="0.3">
      <c r="A7" s="44" t="s">
        <v>11</v>
      </c>
      <c r="B7" s="94" t="s">
        <v>147</v>
      </c>
      <c r="C7" s="94"/>
      <c r="D7" s="94"/>
      <c r="E7" s="94"/>
      <c r="F7" s="94"/>
      <c r="G7" s="94"/>
      <c r="H7" s="94"/>
      <c r="I7" s="94"/>
      <c r="J7" s="94"/>
      <c r="K7" s="94"/>
      <c r="L7" s="94"/>
      <c r="M7" s="94"/>
      <c r="N7" s="72" t="s">
        <v>155</v>
      </c>
    </row>
    <row r="8" spans="1:14" s="76" customFormat="1" ht="15.75" customHeight="1" x14ac:dyDescent="0.3">
      <c r="A8" s="44" t="s">
        <v>10</v>
      </c>
      <c r="B8" s="94" t="s">
        <v>170</v>
      </c>
      <c r="C8" s="94"/>
      <c r="D8" s="94"/>
      <c r="E8" s="94"/>
      <c r="F8" s="94"/>
      <c r="G8" s="94"/>
      <c r="H8" s="94"/>
      <c r="I8" s="94"/>
      <c r="J8" s="94"/>
      <c r="K8" s="94"/>
      <c r="L8" s="94"/>
      <c r="M8" s="94"/>
      <c r="N8" s="72" t="s">
        <v>155</v>
      </c>
    </row>
    <row r="9" spans="1:14" ht="31.5" customHeight="1" x14ac:dyDescent="0.3">
      <c r="A9" s="45" t="s">
        <v>150</v>
      </c>
      <c r="B9" s="84" t="s">
        <v>12</v>
      </c>
      <c r="C9" s="84"/>
      <c r="D9" s="84"/>
      <c r="E9" s="84"/>
      <c r="F9" s="84"/>
      <c r="G9" s="84"/>
      <c r="H9" s="84"/>
      <c r="I9" s="84"/>
      <c r="J9" s="84"/>
      <c r="K9" s="84"/>
      <c r="L9" s="84"/>
      <c r="M9" s="84"/>
      <c r="N9" s="73" t="s">
        <v>155</v>
      </c>
    </row>
    <row r="10" spans="1:14" ht="15.6" x14ac:dyDescent="0.3">
      <c r="A10" s="45" t="s">
        <v>151</v>
      </c>
      <c r="B10" s="84" t="s">
        <v>13</v>
      </c>
      <c r="C10" s="84"/>
      <c r="D10" s="84"/>
      <c r="E10" s="84"/>
      <c r="F10" s="84"/>
      <c r="G10" s="84"/>
      <c r="H10" s="84"/>
      <c r="I10" s="84"/>
      <c r="J10" s="84"/>
      <c r="K10" s="84"/>
      <c r="L10" s="84"/>
      <c r="M10" s="84"/>
      <c r="N10" s="73" t="s">
        <v>155</v>
      </c>
    </row>
    <row r="11" spans="1:14" ht="15.6" x14ac:dyDescent="0.3">
      <c r="A11" s="45" t="s">
        <v>152</v>
      </c>
      <c r="B11" s="84" t="s">
        <v>14</v>
      </c>
      <c r="C11" s="84"/>
      <c r="D11" s="84"/>
      <c r="E11" s="84"/>
      <c r="F11" s="84"/>
      <c r="G11" s="84"/>
      <c r="H11" s="84"/>
      <c r="I11" s="84"/>
      <c r="J11" s="84"/>
      <c r="K11" s="84"/>
      <c r="L11" s="84"/>
      <c r="M11" s="84"/>
      <c r="N11" s="73" t="s">
        <v>155</v>
      </c>
    </row>
    <row r="12" spans="1:14" ht="15.6" x14ac:dyDescent="0.3">
      <c r="A12" s="45" t="s">
        <v>153</v>
      </c>
      <c r="B12" s="84" t="s">
        <v>15</v>
      </c>
      <c r="C12" s="84"/>
      <c r="D12" s="84"/>
      <c r="E12" s="84"/>
      <c r="F12" s="84"/>
      <c r="G12" s="84"/>
      <c r="H12" s="84"/>
      <c r="I12" s="84"/>
      <c r="J12" s="84"/>
      <c r="K12" s="84"/>
      <c r="L12" s="84"/>
      <c r="M12" s="84"/>
      <c r="N12" s="74" t="s">
        <v>155</v>
      </c>
    </row>
    <row r="13" spans="1:14" s="76" customFormat="1" ht="15.6" x14ac:dyDescent="0.3">
      <c r="A13" s="45" t="s">
        <v>154</v>
      </c>
      <c r="B13" s="84" t="s">
        <v>16</v>
      </c>
      <c r="C13" s="84"/>
      <c r="D13" s="84"/>
      <c r="E13" s="84"/>
      <c r="F13" s="84"/>
      <c r="G13" s="84"/>
      <c r="H13" s="84"/>
      <c r="I13" s="84"/>
      <c r="J13" s="84"/>
      <c r="K13" s="84"/>
      <c r="L13" s="84"/>
      <c r="M13" s="84"/>
      <c r="N13" s="74" t="s">
        <v>155</v>
      </c>
    </row>
    <row r="14" spans="1:14" s="77" customFormat="1" ht="48" customHeight="1" x14ac:dyDescent="0.25">
      <c r="A14" s="46" t="s">
        <v>0</v>
      </c>
      <c r="B14" s="85" t="s">
        <v>161</v>
      </c>
      <c r="C14" s="85"/>
      <c r="D14" s="85"/>
      <c r="E14" s="85"/>
      <c r="F14" s="85"/>
      <c r="G14" s="85"/>
      <c r="H14" s="85"/>
      <c r="I14" s="85"/>
      <c r="J14" s="85"/>
      <c r="K14" s="85"/>
      <c r="L14" s="85"/>
      <c r="M14" s="85"/>
      <c r="N14" s="75" t="s">
        <v>155</v>
      </c>
    </row>
    <row r="15" spans="1:14" s="79" customFormat="1" ht="92.25" customHeight="1" x14ac:dyDescent="0.3">
      <c r="A15" s="47" t="s">
        <v>158</v>
      </c>
      <c r="B15" s="48" t="s">
        <v>7</v>
      </c>
      <c r="C15" s="48" t="s">
        <v>25</v>
      </c>
      <c r="D15" s="48" t="s">
        <v>24</v>
      </c>
      <c r="E15" s="48" t="s">
        <v>2</v>
      </c>
      <c r="F15" s="48" t="s">
        <v>9</v>
      </c>
      <c r="G15" s="48" t="s">
        <v>19</v>
      </c>
      <c r="H15" s="48" t="s">
        <v>20</v>
      </c>
      <c r="I15" s="48" t="s">
        <v>21</v>
      </c>
      <c r="J15" s="49" t="s">
        <v>166</v>
      </c>
      <c r="K15" s="49" t="s">
        <v>167</v>
      </c>
      <c r="L15" s="49" t="s">
        <v>164</v>
      </c>
      <c r="M15" s="50" t="s">
        <v>8</v>
      </c>
      <c r="N15" s="78" t="s">
        <v>155</v>
      </c>
    </row>
    <row r="16" spans="1:14" s="77" customFormat="1" ht="20.100000000000001" customHeight="1" x14ac:dyDescent="0.25">
      <c r="A16" s="51" t="s">
        <v>159</v>
      </c>
      <c r="B16" s="39"/>
      <c r="C16" s="39"/>
      <c r="D16" s="52"/>
      <c r="E16" s="41" t="str">
        <f>IFERROR(INDEX(LIST!$B$2:$B$6,MATCH('Sample Invoice Advance'!$D$16,LIST!$A$2:$A$6,0)),"")</f>
        <v/>
      </c>
      <c r="F16" s="40" t="str">
        <f>IFERROR(26250/E16,"")</f>
        <v/>
      </c>
      <c r="G16" s="39" t="str">
        <f>IFERROR(MAX(INDEX(LIST!$C$2:$C$6,MATCH('Sample Invoice Advance'!D16,LIST!$A$2:$A$6,1)),B16),"")</f>
        <v/>
      </c>
      <c r="H16" s="39" t="str">
        <f>IFERROR(MIN(INDEX(LIST!$D$3:$D$6,MATCH('Sample Invoice Advance'!$D$16,LIST!$A$3:$A$6,0)),C16),"")</f>
        <v/>
      </c>
      <c r="I16" s="38" t="str">
        <f>IFERROR(IF(H16=0,0,H16-G16+1),"")</f>
        <v/>
      </c>
      <c r="J16" s="38"/>
      <c r="K16" s="38"/>
      <c r="L16" s="38" t="str">
        <f t="shared" ref="L16:L18" si="0">IFERROR(IF(AND(J16/SUM(J16,K16)&gt;=0.75,J16/SUM(J16,K16)&lt;=1),IF(J16+K16&lt;=2000,(J16+K16),0)," "),"")</f>
        <v/>
      </c>
      <c r="M16" s="36">
        <f>IFERROR(IF(SUM(J16,K16)&lt;=0,MIN(26250,($F$16*$I$16)),IF(AND($I$16="",(NOT($L$16=""))),$L$16,IF(AND($I$16&gt;=0,NOT($L$16="")),MIN(26250,($F$16*$I$16))+$L$16,IF(AND($I$16&gt;=0,$L$16=""),MIN(26250,($F$16*$I$16))+$L$16,0)))),0)</f>
        <v>0</v>
      </c>
      <c r="N16" s="80" t="s">
        <v>155</v>
      </c>
    </row>
    <row r="17" spans="1:14" s="77" customFormat="1" ht="20.100000000000001" customHeight="1" x14ac:dyDescent="0.25">
      <c r="A17" s="51" t="s">
        <v>160</v>
      </c>
      <c r="B17" s="39"/>
      <c r="C17" s="39"/>
      <c r="D17" s="52"/>
      <c r="E17" s="41" t="str">
        <f>IFERROR(INDEX(LIST!$B$2:$B$6,MATCH('Sample Invoice Advance'!$D$17,LIST!$A$2:$A$6,0)),"")</f>
        <v/>
      </c>
      <c r="F17" s="40" t="str">
        <f>IFERROR(26250/E17,"")</f>
        <v/>
      </c>
      <c r="G17" s="39" t="str">
        <f>IFERROR(MAX(INDEX(LIST!$C$2:$C$6,MATCH('Sample Invoice Advance'!D17,LIST!$A$2:$A$6,1)),B17),"")</f>
        <v/>
      </c>
      <c r="H17" s="39" t="str">
        <f>IFERROR(MIN(INDEX(LIST!$D$3:$D$6,MATCH('Sample Invoice Advance'!$D$17,LIST!$A$3:$A$6,0)),C17),"")</f>
        <v/>
      </c>
      <c r="I17" s="38" t="str">
        <f>IFERROR(IF(H17=0,0,H17-G17+1),"")</f>
        <v/>
      </c>
      <c r="J17" s="38"/>
      <c r="K17" s="38"/>
      <c r="L17" s="38" t="str">
        <f t="shared" si="0"/>
        <v/>
      </c>
      <c r="M17" s="36">
        <f>IFERROR(IF(SUM(J17,K17)&lt;=0,MIN(26250,($F$17*$I$17)),IF(AND($I$17="",(NOT($L$17=""))),$L$17,IF(AND($I$17&gt;=0,NOT($L$17="")),MIN(26250,($F$17*$I$17))+$L$17,IF(AND($I$17&gt;=0,$L$17=""),MIN(26250,($F$17*$I$17))+$L$17,0)))),0)</f>
        <v>0</v>
      </c>
      <c r="N17" s="80" t="s">
        <v>155</v>
      </c>
    </row>
    <row r="18" spans="1:14" s="77" customFormat="1" ht="20.100000000000001" customHeight="1" x14ac:dyDescent="0.25">
      <c r="A18" s="53" t="s">
        <v>23</v>
      </c>
      <c r="B18" s="54" t="s">
        <v>6</v>
      </c>
      <c r="C18" s="54" t="s">
        <v>6</v>
      </c>
      <c r="D18" s="54" t="s">
        <v>6</v>
      </c>
      <c r="E18" s="54" t="s">
        <v>6</v>
      </c>
      <c r="F18" s="54" t="s">
        <v>6</v>
      </c>
      <c r="G18" s="54" t="s">
        <v>6</v>
      </c>
      <c r="H18" s="54" t="s">
        <v>6</v>
      </c>
      <c r="I18" s="55" t="s">
        <v>6</v>
      </c>
      <c r="J18" s="56"/>
      <c r="K18" s="57" t="str">
        <f t="shared" ref="K18" si="1">IF(ISBLANK(J18),"",(MIN(2000,J18)*0.75))</f>
        <v/>
      </c>
      <c r="L18" s="57" t="str">
        <f t="shared" si="0"/>
        <v/>
      </c>
      <c r="M18" s="36">
        <v>52500</v>
      </c>
      <c r="N18" s="81" t="s">
        <v>155</v>
      </c>
    </row>
    <row r="19" spans="1:14" s="77" customFormat="1" ht="20.100000000000001" customHeight="1" x14ac:dyDescent="0.25">
      <c r="A19" s="86" t="s">
        <v>3</v>
      </c>
      <c r="B19" s="86"/>
      <c r="C19" s="86"/>
      <c r="D19" s="86"/>
      <c r="E19" s="86"/>
      <c r="F19" s="86"/>
      <c r="G19" s="86"/>
      <c r="H19" s="86"/>
      <c r="I19" s="86"/>
      <c r="J19" s="70"/>
      <c r="K19" s="70"/>
      <c r="L19" s="70"/>
      <c r="M19" s="37">
        <f>SUM(M16:M18)</f>
        <v>52500</v>
      </c>
      <c r="N19" s="81" t="s">
        <v>155</v>
      </c>
    </row>
    <row r="20" spans="1:14" s="77" customFormat="1" ht="58.5" customHeight="1" x14ac:dyDescent="0.35">
      <c r="A20" s="87" t="s">
        <v>22</v>
      </c>
      <c r="B20" s="87"/>
      <c r="C20" s="87"/>
      <c r="D20" s="87"/>
      <c r="E20" s="87"/>
      <c r="F20" s="87"/>
      <c r="G20" s="87"/>
      <c r="H20" s="87"/>
      <c r="I20" s="87"/>
      <c r="J20" s="87"/>
      <c r="K20" s="87"/>
      <c r="L20" s="87"/>
      <c r="M20" s="87"/>
      <c r="N20" s="81" t="s">
        <v>155</v>
      </c>
    </row>
    <row r="21" spans="1:14" s="77" customFormat="1" ht="20.100000000000001" customHeight="1" x14ac:dyDescent="0.25">
      <c r="A21" s="88" t="s">
        <v>4</v>
      </c>
      <c r="B21" s="88"/>
      <c r="C21" s="88"/>
      <c r="D21" s="88"/>
      <c r="E21" s="88"/>
      <c r="F21" s="88"/>
      <c r="G21" s="88"/>
      <c r="H21" s="88"/>
      <c r="I21" s="88"/>
      <c r="J21" s="88"/>
      <c r="K21" s="88"/>
      <c r="L21" s="88"/>
      <c r="M21" s="88"/>
      <c r="N21" s="82" t="s">
        <v>155</v>
      </c>
    </row>
    <row r="22" spans="1:14" ht="15.6" hidden="1" x14ac:dyDescent="0.3">
      <c r="A22" s="58"/>
      <c r="B22" s="58"/>
      <c r="C22" s="58"/>
      <c r="D22" s="58"/>
      <c r="E22" s="58"/>
      <c r="F22" s="58"/>
      <c r="G22" s="58"/>
      <c r="H22" s="58"/>
      <c r="I22" s="58"/>
      <c r="J22" s="58"/>
      <c r="K22" s="58"/>
      <c r="L22" s="58"/>
      <c r="M22" s="58"/>
    </row>
  </sheetData>
  <sheetProtection algorithmName="SHA-512" hashValue="bQ9hubssYBa0vZwq+M2MTqhPaWKZBs7fMpyqKrou7pouA7igsasFfaSNhUCoeT0XEX4u9RYbquCwBjCMRTqqWQ==" saltValue="9LPiZxHL6d2Pi1HoCmK6Kw==" spinCount="100000" sheet="1" objects="1" scenarios="1"/>
  <mergeCells count="17">
    <mergeCell ref="B12:M12"/>
    <mergeCell ref="A1:M1"/>
    <mergeCell ref="A2:M2"/>
    <mergeCell ref="C3:M3"/>
    <mergeCell ref="B4:M4"/>
    <mergeCell ref="B5:M5"/>
    <mergeCell ref="B6:M6"/>
    <mergeCell ref="B7:M7"/>
    <mergeCell ref="B8:M8"/>
    <mergeCell ref="B9:M9"/>
    <mergeCell ref="B10:M10"/>
    <mergeCell ref="B11:M11"/>
    <mergeCell ref="B13:M13"/>
    <mergeCell ref="B14:M14"/>
    <mergeCell ref="A19:I19"/>
    <mergeCell ref="A20:M20"/>
    <mergeCell ref="A21:M21"/>
  </mergeCells>
  <conditionalFormatting sqref="B3">
    <cfRule type="expression" dxfId="104" priority="10">
      <formula>OR(ISBLANK($B$3),$B$3="")</formula>
    </cfRule>
  </conditionalFormatting>
  <conditionalFormatting sqref="B4">
    <cfRule type="expression" dxfId="103" priority="9">
      <formula>OR($B$4="[Type invoice date]",$B$4="")</formula>
    </cfRule>
  </conditionalFormatting>
  <conditionalFormatting sqref="B5">
    <cfRule type="expression" dxfId="102" priority="8">
      <formula>OR($B$5="[Type invoice number]",$B$5="")</formula>
    </cfRule>
  </conditionalFormatting>
  <conditionalFormatting sqref="B9">
    <cfRule type="expression" dxfId="101" priority="7">
      <formula>OR($B$9="[Type name of contact person]",$B$9="")</formula>
    </cfRule>
  </conditionalFormatting>
  <conditionalFormatting sqref="B10">
    <cfRule type="expression" dxfId="100" priority="6">
      <formula>OR($B$10="[Type the street address of the Workforce Development Board]",$B$10="")</formula>
    </cfRule>
  </conditionalFormatting>
  <conditionalFormatting sqref="B11">
    <cfRule type="expression" dxfId="99" priority="5">
      <formula>OR($B$11="[Type the city, state and ZIP code of the Workforce Development Board]",$B$11="")</formula>
    </cfRule>
  </conditionalFormatting>
  <conditionalFormatting sqref="B12">
    <cfRule type="expression" dxfId="98" priority="4">
      <formula>OR($B$12="[Type to e-mail address of the contact person]",$B$12="")</formula>
    </cfRule>
  </conditionalFormatting>
  <conditionalFormatting sqref="B13">
    <cfRule type="expression" dxfId="97" priority="3">
      <formula>OR($B$13="[Type the phone number of the contact person]",$B$13="")</formula>
    </cfRule>
  </conditionalFormatting>
  <conditionalFormatting sqref="D16">
    <cfRule type="expression" dxfId="96" priority="2">
      <formula>ISBLANK($D$16)</formula>
    </cfRule>
  </conditionalFormatting>
  <conditionalFormatting sqref="D17">
    <cfRule type="expression" dxfId="95" priority="1">
      <formula>ISBLANK($D$17)</formula>
    </cfRule>
  </conditionalFormatting>
  <dataValidations count="12">
    <dataValidation type="decimal" allowBlank="1" showInputMessage="1" showErrorMessage="1" errorTitle="Mentorship Payment" error="Please Enter A Valid Amount. _x000a__x000a_Must Not Exceedt: 2,000" promptTitle="Board 2 Mentoship Fee" prompt="At least 75% Qrtly Mentorship fee of $2,000 must be paid directly to the Student Hireability Mentor. Additional funds may be used toward other mentorship related costs." sqref="K17" xr:uid="{00000000-0002-0000-0000-000000000000}">
      <formula1>0</formula1>
      <formula2>2000</formula2>
    </dataValidation>
    <dataValidation allowBlank="1" showInputMessage="1" showErrorMessage="1" promptTitle="Bill to e-mail:" prompt="Email invoices to the email address in this cell." sqref="B14:M14" xr:uid="{00000000-0002-0000-0000-000001000000}"/>
    <dataValidation operator="greaterThan" allowBlank="1" showInputMessage="1" prompt="Navigator 1 Full Name" sqref="A16" xr:uid="{00000000-0002-0000-0000-000002000000}"/>
    <dataValidation allowBlank="1" showInputMessage="1" showErrorMessage="1" errorTitle="Error" error="Must insert termination date." promptTitle="Navigator 1 End Date" prompt="If the navigator terminated employment during the quarter being invoiced, enter the last date the navigator worked for the program." sqref="C16" xr:uid="{00000000-0002-0000-0000-000003000000}"/>
    <dataValidation allowBlank="1" showInputMessage="1" showErrorMessage="1" errorTitle="Error" error="Must insert hire date." promptTitle="Navigator 1 Hire Date" prompt="If the navigator started work for the program during the quarter being invoiced, enter the date the navigator began working for the program." sqref="B16" xr:uid="{00000000-0002-0000-0000-000004000000}"/>
    <dataValidation allowBlank="1" showInputMessage="1" showErrorMessage="1" errorTitle="Error" error="Must insert termination date." promptTitle="Navigator 2 End Date" prompt="If the navigator terminated employment during the quarter being invoiced, enter the last date the navigator worked for the program." sqref="C17" xr:uid="{00000000-0002-0000-0000-000005000000}"/>
    <dataValidation allowBlank="1" showInputMessage="1" showErrorMessage="1" errorTitle="Error" error="Must insert hire date." promptTitle="Navigator 2 Hire Date" prompt="If the navigator started work for the program during the quarter being invoiced, enter the date the navigator began working for the program." sqref="B17" xr:uid="{00000000-0002-0000-0000-000006000000}"/>
    <dataValidation type="whole" allowBlank="1" showInputMessage="1" showErrorMessage="1" errorTitle="Error" error="Invalid amount.  Enter initial service payment not to exceed $25,000 per TWC required navigator under this program." promptTitle="Initial Service Payment" prompt="Enter amount of advance payment request, if required, not to exceed $26,250 per TWC required navigator under this program. On fourth quarter invoice, enter negative advance amount, if an advance was required and received." sqref="M18" xr:uid="{00000000-0002-0000-0000-000007000000}">
      <formula1>-52500</formula1>
      <formula2>52500</formula2>
    </dataValidation>
    <dataValidation operator="greaterThan" allowBlank="1" showInputMessage="1" prompt="Navigator 2 Full Name" sqref="A17" xr:uid="{00000000-0002-0000-0000-000008000000}"/>
    <dataValidation type="decimal" allowBlank="1" showInputMessage="1" showErrorMessage="1" errorTitle="Mentorship Payment" error="Please Enter A Valid Amount. _x000a__x000a_Must Not Exceedt: 2,000" promptTitle="Navigator 2 Mentorship Fee" prompt="At least 75% Qrtly Mentorship fee of $2,000 must be paid directly to the Student Hireability Mentor. Additional funds may be used toward other mentorship related costs." sqref="J17" xr:uid="{00000000-0002-0000-0000-000009000000}">
      <formula1>0</formula1>
      <formula2>2000</formula2>
    </dataValidation>
    <dataValidation type="decimal" allowBlank="1" showInputMessage="1" showErrorMessage="1" errorTitle="Mentorship Payment" error="Please Enter A Valid Amount. _x000a__x000a_Must Not Exceedt: 2,000" promptTitle="Navigator 1 Mentorship Fee" prompt="At least 75% Qrtly Mentorship fee of $2,000 must be paid directly to the Student Hireability Mentor. Additional funds may be used toward other mentorship related costs." sqref="J16" xr:uid="{00000000-0002-0000-0000-00000A000000}">
      <formula1>0</formula1>
      <formula2>2000</formula2>
    </dataValidation>
    <dataValidation type="decimal" allowBlank="1" showInputMessage="1" showErrorMessage="1" errorTitle="Mentorship Payment" error="Please Enter A Valid Amount. _x000a__x000a_Must Not Exceedt: 2,000" promptTitle="Board 1 Mentorship Fee" prompt="At least 75% Qrtly Mentorship fee of $2,000 must be paid directly to the Student Hireability Mentor. Additional funds may be used toward other mentorship related costs." sqref="K16" xr:uid="{00000000-0002-0000-0000-00000B000000}">
      <formula1>0</formula1>
      <formula2>2000</formula2>
    </dataValidation>
  </dataValidations>
  <hyperlinks>
    <hyperlink ref="B14" r:id="rId1" display="StudentNavigators@twc.state.tx.us; cc APPO@twc.state.tx.us" xr:uid="{00000000-0004-0000-0000-000000000000}"/>
    <hyperlink ref="B14:M14" r:id="rId2" display="StudentNavigators@twc.texas.gov;  APPO@twc.texas.gov" xr:uid="{00000000-0004-0000-0000-000001000000}"/>
  </hyperlinks>
  <printOptions horizontalCentered="1"/>
  <pageMargins left="0" right="0" top="0.75" bottom="0.75" header="0.3" footer="0.3"/>
  <pageSetup scale="59" orientation="landscape" r:id="rId3"/>
  <drawing r:id="rId4"/>
  <tableParts count="1">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promptTitle="Navigator 1 Quarter Required" prompt="Use the drop down box to choose the quarter being billed in FY2022.  The first quarter begins with September 2021 through November 2021." xr:uid="{00000000-0002-0000-0000-00000C000000}">
          <x14:formula1>
            <xm:f>LIST!$A$2:$A$6</xm:f>
          </x14:formula1>
          <xm:sqref>D16</xm:sqref>
        </x14:dataValidation>
        <x14:dataValidation type="list" allowBlank="1" showInputMessage="1" showErrorMessage="1" promptTitle="Navigator 2 Quarter Required" prompt="Use the drop down box to choose the quarter being billed in FY2022.  The first quarter begins with September 2021 through November 2021." xr:uid="{00000000-0002-0000-0000-00000D000000}">
          <x14:formula1>
            <xm:f>LIST!$A$2:$A$6</xm:f>
          </x14:formula1>
          <xm:sqref>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22"/>
  <sheetViews>
    <sheetView showGridLines="0" zoomScaleNormal="100" workbookViewId="0">
      <selection activeCell="A2" sqref="A2:M2"/>
    </sheetView>
  </sheetViews>
  <sheetFormatPr defaultColWidth="0" defaultRowHeight="13.8" customHeight="1" zeroHeight="1" x14ac:dyDescent="0.3"/>
  <cols>
    <col min="1" max="1" width="40.6640625" style="59" customWidth="1"/>
    <col min="2" max="3" width="15.33203125" style="59" customWidth="1"/>
    <col min="4" max="4" width="19.6640625" style="59" customWidth="1"/>
    <col min="5" max="5" width="15.5546875" style="59" customWidth="1"/>
    <col min="6" max="6" width="15.44140625" style="59" customWidth="1"/>
    <col min="7" max="8" width="20" style="59" customWidth="1"/>
    <col min="9" max="9" width="15.33203125" style="59" customWidth="1"/>
    <col min="10" max="10" width="16.88671875" style="59" bestFit="1" customWidth="1"/>
    <col min="11" max="11" width="12.88671875" style="59" bestFit="1" customWidth="1"/>
    <col min="12" max="12" width="15.33203125" style="59" customWidth="1"/>
    <col min="13" max="13" width="19.6640625" style="59" customWidth="1"/>
    <col min="14" max="15" width="3.109375" style="59" hidden="1" customWidth="1"/>
    <col min="16" max="16384" width="9.109375" style="59" hidden="1"/>
  </cols>
  <sheetData>
    <row r="1" spans="1:14" s="76" customFormat="1" ht="57" customHeight="1" x14ac:dyDescent="0.25">
      <c r="A1" s="89" t="s">
        <v>168</v>
      </c>
      <c r="B1" s="89"/>
      <c r="C1" s="89"/>
      <c r="D1" s="89"/>
      <c r="E1" s="89"/>
      <c r="F1" s="89"/>
      <c r="G1" s="89"/>
      <c r="H1" s="89"/>
      <c r="I1" s="89"/>
      <c r="J1" s="89"/>
      <c r="K1" s="89"/>
      <c r="L1" s="89"/>
      <c r="M1" s="89"/>
      <c r="N1" s="71" t="s">
        <v>155</v>
      </c>
    </row>
    <row r="2" spans="1:14" s="76" customFormat="1" ht="63" customHeight="1" x14ac:dyDescent="0.25">
      <c r="A2" s="90" t="s">
        <v>162</v>
      </c>
      <c r="B2" s="90"/>
      <c r="C2" s="90"/>
      <c r="D2" s="90"/>
      <c r="E2" s="90"/>
      <c r="F2" s="90"/>
      <c r="G2" s="90"/>
      <c r="H2" s="90"/>
      <c r="I2" s="90"/>
      <c r="J2" s="90"/>
      <c r="K2" s="90"/>
      <c r="L2" s="90"/>
      <c r="M2" s="90"/>
      <c r="N2" s="72" t="s">
        <v>155</v>
      </c>
    </row>
    <row r="3" spans="1:14" s="76" customFormat="1" ht="41.4" customHeight="1" x14ac:dyDescent="0.25">
      <c r="A3" s="42" t="s">
        <v>156</v>
      </c>
      <c r="B3" s="43">
        <v>0</v>
      </c>
      <c r="C3" s="91" t="s">
        <v>163</v>
      </c>
      <c r="D3" s="91"/>
      <c r="E3" s="91"/>
      <c r="F3" s="91"/>
      <c r="G3" s="91"/>
      <c r="H3" s="91"/>
      <c r="I3" s="91"/>
      <c r="J3" s="91"/>
      <c r="K3" s="91"/>
      <c r="L3" s="91"/>
      <c r="M3" s="91"/>
      <c r="N3" s="72" t="s">
        <v>155</v>
      </c>
    </row>
    <row r="4" spans="1:14" s="76" customFormat="1" ht="31.5" customHeight="1" x14ac:dyDescent="0.3">
      <c r="A4" s="44" t="s">
        <v>148</v>
      </c>
      <c r="B4" s="92">
        <v>44910</v>
      </c>
      <c r="C4" s="92"/>
      <c r="D4" s="92"/>
      <c r="E4" s="92"/>
      <c r="F4" s="92"/>
      <c r="G4" s="92"/>
      <c r="H4" s="92"/>
      <c r="I4" s="92"/>
      <c r="J4" s="92"/>
      <c r="K4" s="92"/>
      <c r="L4" s="92"/>
      <c r="M4" s="92"/>
      <c r="N4" s="72" t="s">
        <v>155</v>
      </c>
    </row>
    <row r="5" spans="1:14" s="76" customFormat="1" ht="15.75" customHeight="1" x14ac:dyDescent="0.3">
      <c r="A5" s="44" t="s">
        <v>149</v>
      </c>
      <c r="B5" s="93" t="s">
        <v>169</v>
      </c>
      <c r="C5" s="93"/>
      <c r="D5" s="93"/>
      <c r="E5" s="93"/>
      <c r="F5" s="93"/>
      <c r="G5" s="93"/>
      <c r="H5" s="93"/>
      <c r="I5" s="93"/>
      <c r="J5" s="93"/>
      <c r="K5" s="93"/>
      <c r="L5" s="93"/>
      <c r="M5" s="93"/>
      <c r="N5" s="72" t="s">
        <v>155</v>
      </c>
    </row>
    <row r="6" spans="1:14" s="76" customFormat="1" ht="15.75" customHeight="1" x14ac:dyDescent="0.3">
      <c r="A6" s="44" t="s">
        <v>117</v>
      </c>
      <c r="B6" s="94" t="s">
        <v>157</v>
      </c>
      <c r="C6" s="94"/>
      <c r="D6" s="94"/>
      <c r="E6" s="94"/>
      <c r="F6" s="94"/>
      <c r="G6" s="94"/>
      <c r="H6" s="94"/>
      <c r="I6" s="94"/>
      <c r="J6" s="94"/>
      <c r="K6" s="94"/>
      <c r="L6" s="94"/>
      <c r="M6" s="94"/>
      <c r="N6" s="72" t="s">
        <v>155</v>
      </c>
    </row>
    <row r="7" spans="1:14" s="76" customFormat="1" ht="15.75" customHeight="1" x14ac:dyDescent="0.3">
      <c r="A7" s="44" t="s">
        <v>11</v>
      </c>
      <c r="B7" s="94" t="s">
        <v>147</v>
      </c>
      <c r="C7" s="94"/>
      <c r="D7" s="94"/>
      <c r="E7" s="94"/>
      <c r="F7" s="94"/>
      <c r="G7" s="94"/>
      <c r="H7" s="94"/>
      <c r="I7" s="94"/>
      <c r="J7" s="94"/>
      <c r="K7" s="94"/>
      <c r="L7" s="94"/>
      <c r="M7" s="94"/>
      <c r="N7" s="72" t="s">
        <v>155</v>
      </c>
    </row>
    <row r="8" spans="1:14" s="76" customFormat="1" ht="15.75" customHeight="1" x14ac:dyDescent="0.3">
      <c r="A8" s="44" t="s">
        <v>10</v>
      </c>
      <c r="B8" s="94" t="s">
        <v>170</v>
      </c>
      <c r="C8" s="94"/>
      <c r="D8" s="94"/>
      <c r="E8" s="94"/>
      <c r="F8" s="94"/>
      <c r="G8" s="94"/>
      <c r="H8" s="94"/>
      <c r="I8" s="94"/>
      <c r="J8" s="94"/>
      <c r="K8" s="94"/>
      <c r="L8" s="94"/>
      <c r="M8" s="94"/>
      <c r="N8" s="72" t="s">
        <v>155</v>
      </c>
    </row>
    <row r="9" spans="1:14" ht="31.5" customHeight="1" x14ac:dyDescent="0.3">
      <c r="A9" s="45" t="s">
        <v>150</v>
      </c>
      <c r="B9" s="84" t="s">
        <v>12</v>
      </c>
      <c r="C9" s="84"/>
      <c r="D9" s="84"/>
      <c r="E9" s="84"/>
      <c r="F9" s="84"/>
      <c r="G9" s="84"/>
      <c r="H9" s="84"/>
      <c r="I9" s="84"/>
      <c r="J9" s="84"/>
      <c r="K9" s="84"/>
      <c r="L9" s="84"/>
      <c r="M9" s="84"/>
      <c r="N9" s="73" t="s">
        <v>155</v>
      </c>
    </row>
    <row r="10" spans="1:14" ht="15.6" x14ac:dyDescent="0.3">
      <c r="A10" s="45" t="s">
        <v>151</v>
      </c>
      <c r="B10" s="84" t="s">
        <v>13</v>
      </c>
      <c r="C10" s="84"/>
      <c r="D10" s="84"/>
      <c r="E10" s="84"/>
      <c r="F10" s="84"/>
      <c r="G10" s="84"/>
      <c r="H10" s="84"/>
      <c r="I10" s="84"/>
      <c r="J10" s="84"/>
      <c r="K10" s="84"/>
      <c r="L10" s="84"/>
      <c r="M10" s="84"/>
      <c r="N10" s="73" t="s">
        <v>155</v>
      </c>
    </row>
    <row r="11" spans="1:14" ht="15.6" x14ac:dyDescent="0.3">
      <c r="A11" s="45" t="s">
        <v>152</v>
      </c>
      <c r="B11" s="84" t="s">
        <v>14</v>
      </c>
      <c r="C11" s="84"/>
      <c r="D11" s="84"/>
      <c r="E11" s="84"/>
      <c r="F11" s="84"/>
      <c r="G11" s="84"/>
      <c r="H11" s="84"/>
      <c r="I11" s="84"/>
      <c r="J11" s="84"/>
      <c r="K11" s="84"/>
      <c r="L11" s="84"/>
      <c r="M11" s="84"/>
      <c r="N11" s="73" t="s">
        <v>155</v>
      </c>
    </row>
    <row r="12" spans="1:14" ht="15.6" x14ac:dyDescent="0.3">
      <c r="A12" s="45" t="s">
        <v>153</v>
      </c>
      <c r="B12" s="84" t="s">
        <v>15</v>
      </c>
      <c r="C12" s="84"/>
      <c r="D12" s="84"/>
      <c r="E12" s="84"/>
      <c r="F12" s="84"/>
      <c r="G12" s="84"/>
      <c r="H12" s="84"/>
      <c r="I12" s="84"/>
      <c r="J12" s="84"/>
      <c r="K12" s="84"/>
      <c r="L12" s="84"/>
      <c r="M12" s="84"/>
      <c r="N12" s="74" t="s">
        <v>155</v>
      </c>
    </row>
    <row r="13" spans="1:14" s="76" customFormat="1" ht="15.6" x14ac:dyDescent="0.3">
      <c r="A13" s="45" t="s">
        <v>154</v>
      </c>
      <c r="B13" s="84" t="s">
        <v>16</v>
      </c>
      <c r="C13" s="84"/>
      <c r="D13" s="84"/>
      <c r="E13" s="84"/>
      <c r="F13" s="84"/>
      <c r="G13" s="84"/>
      <c r="H13" s="84"/>
      <c r="I13" s="84"/>
      <c r="J13" s="84"/>
      <c r="K13" s="84"/>
      <c r="L13" s="84"/>
      <c r="M13" s="84"/>
      <c r="N13" s="74" t="s">
        <v>155</v>
      </c>
    </row>
    <row r="14" spans="1:14" s="77" customFormat="1" ht="48" customHeight="1" x14ac:dyDescent="0.25">
      <c r="A14" s="46" t="s">
        <v>0</v>
      </c>
      <c r="B14" s="85" t="s">
        <v>161</v>
      </c>
      <c r="C14" s="85"/>
      <c r="D14" s="85"/>
      <c r="E14" s="85"/>
      <c r="F14" s="85"/>
      <c r="G14" s="85"/>
      <c r="H14" s="85"/>
      <c r="I14" s="85"/>
      <c r="J14" s="85"/>
      <c r="K14" s="85"/>
      <c r="L14" s="85"/>
      <c r="M14" s="85"/>
      <c r="N14" s="75" t="s">
        <v>155</v>
      </c>
    </row>
    <row r="15" spans="1:14" s="79" customFormat="1" ht="92.25" customHeight="1" x14ac:dyDescent="0.3">
      <c r="A15" s="47" t="s">
        <v>158</v>
      </c>
      <c r="B15" s="48" t="s">
        <v>7</v>
      </c>
      <c r="C15" s="48" t="s">
        <v>25</v>
      </c>
      <c r="D15" s="48" t="s">
        <v>24</v>
      </c>
      <c r="E15" s="48" t="s">
        <v>2</v>
      </c>
      <c r="F15" s="48" t="s">
        <v>9</v>
      </c>
      <c r="G15" s="48" t="s">
        <v>19</v>
      </c>
      <c r="H15" s="48" t="s">
        <v>20</v>
      </c>
      <c r="I15" s="48" t="s">
        <v>21</v>
      </c>
      <c r="J15" s="49" t="s">
        <v>166</v>
      </c>
      <c r="K15" s="49" t="s">
        <v>167</v>
      </c>
      <c r="L15" s="49" t="s">
        <v>164</v>
      </c>
      <c r="M15" s="50" t="s">
        <v>8</v>
      </c>
      <c r="N15" s="78" t="s">
        <v>155</v>
      </c>
    </row>
    <row r="16" spans="1:14" s="77" customFormat="1" ht="20.100000000000001" customHeight="1" x14ac:dyDescent="0.25">
      <c r="A16" s="51" t="s">
        <v>159</v>
      </c>
      <c r="B16" s="39"/>
      <c r="C16" s="39"/>
      <c r="D16" s="52"/>
      <c r="E16" s="41" t="str">
        <f>IFERROR(INDEX(LIST!$B$2:$B$6,MATCH('Sample Invoice Offset Advance'!$D$16,LIST!$A$2:$A$6,0)),"")</f>
        <v/>
      </c>
      <c r="F16" s="40" t="str">
        <f>IFERROR(26250/E16,"")</f>
        <v/>
      </c>
      <c r="G16" s="39" t="str">
        <f>IFERROR(MAX(INDEX(LIST!$C$2:$C$6,MATCH('Sample Invoice Offset Advance'!D16,LIST!$A$2:$A$6,1)),B16),"")</f>
        <v/>
      </c>
      <c r="H16" s="39" t="str">
        <f>IFERROR(MIN(INDEX(LIST!$D$3:$D$6,MATCH('Sample Invoice Offset Advance'!$D$16,LIST!$A$3:$A$6,0)),C16),"")</f>
        <v/>
      </c>
      <c r="I16" s="38" t="str">
        <f>IFERROR(IF(H16=0,0,H16-G16+1),"")</f>
        <v/>
      </c>
      <c r="J16" s="38"/>
      <c r="K16" s="38"/>
      <c r="L16" s="38" t="str">
        <f t="shared" ref="L16:L18" si="0">IFERROR(IF(AND(J16/SUM(J16,K16)&gt;=0.75,J16/SUM(J16,K16)&lt;=1),IF(J16+K16&lt;=2000,(J16+K16),0)," "),"")</f>
        <v/>
      </c>
      <c r="M16" s="36">
        <f>IFERROR(IF(SUM(J16,K16)&lt;=0,MIN(26250,($F$16*$I$16)),IF(AND($I$16="",(NOT($L$16=""))),$L$16,IF(AND($I$16&gt;=0,NOT($L$16="")),MIN(26250,($F$16*$I$16))+$L$16,IF(AND($I$16&gt;=0,$L$16=""),MIN(26250,($F$16*$I$16))+$L$16,0)))),0)</f>
        <v>0</v>
      </c>
      <c r="N16" s="80" t="s">
        <v>155</v>
      </c>
    </row>
    <row r="17" spans="1:14" s="77" customFormat="1" ht="20.100000000000001" customHeight="1" x14ac:dyDescent="0.25">
      <c r="A17" s="51" t="s">
        <v>160</v>
      </c>
      <c r="B17" s="39"/>
      <c r="C17" s="39"/>
      <c r="D17" s="52"/>
      <c r="E17" s="41" t="str">
        <f>IFERROR(INDEX(LIST!$B$2:$B$6,MATCH('Sample Invoice Offset Advance'!$D$17,LIST!$A$2:$A$6,0)),"")</f>
        <v/>
      </c>
      <c r="F17" s="40" t="str">
        <f>IFERROR(26250/E17,"")</f>
        <v/>
      </c>
      <c r="G17" s="39" t="str">
        <f>IFERROR(MAX(INDEX(LIST!$C$2:$C$6,MATCH('Sample Invoice Offset Advance'!D17,LIST!$A$2:$A$6,1)),B17),"")</f>
        <v/>
      </c>
      <c r="H17" s="39" t="str">
        <f>IFERROR(MIN(INDEX(LIST!$D$3:$D$6,MATCH('Sample Invoice Offset Advance'!$D$17,LIST!$A$3:$A$6,0)),C17),"")</f>
        <v/>
      </c>
      <c r="I17" s="38" t="str">
        <f>IFERROR(IF(H17=0,0,H17-G17+1),"")</f>
        <v/>
      </c>
      <c r="J17" s="38"/>
      <c r="K17" s="38"/>
      <c r="L17" s="38" t="str">
        <f t="shared" si="0"/>
        <v/>
      </c>
      <c r="M17" s="36">
        <f>IFERROR(IF(SUM(J17,K17)&lt;=0,MIN(26250,($F$17*$I$17)),IF(AND($I$17="",(NOT($L$17=""))),$L$17,IF(AND($I$17&gt;=0,NOT($L$17="")),MIN(26250,($F$17*$I$17))+$L$17,IF(AND($I$17&gt;=0,$L$17=""),MIN(26250,($F$17*$I$17))+$L$17,0)))),0)</f>
        <v>0</v>
      </c>
      <c r="N17" s="80" t="s">
        <v>155</v>
      </c>
    </row>
    <row r="18" spans="1:14" s="77" customFormat="1" ht="20.100000000000001" customHeight="1" x14ac:dyDescent="0.25">
      <c r="A18" s="53" t="s">
        <v>23</v>
      </c>
      <c r="B18" s="54" t="s">
        <v>6</v>
      </c>
      <c r="C18" s="54" t="s">
        <v>6</v>
      </c>
      <c r="D18" s="54" t="s">
        <v>6</v>
      </c>
      <c r="E18" s="54" t="s">
        <v>6</v>
      </c>
      <c r="F18" s="54" t="s">
        <v>6</v>
      </c>
      <c r="G18" s="54" t="s">
        <v>6</v>
      </c>
      <c r="H18" s="54" t="s">
        <v>6</v>
      </c>
      <c r="I18" s="55" t="s">
        <v>6</v>
      </c>
      <c r="J18" s="56"/>
      <c r="K18" s="57" t="str">
        <f t="shared" ref="K18" si="1">IF(ISBLANK(J18),"",(MIN(2000,J18)*0.75))</f>
        <v/>
      </c>
      <c r="L18" s="57" t="str">
        <f t="shared" si="0"/>
        <v/>
      </c>
      <c r="M18" s="36">
        <v>-52500</v>
      </c>
      <c r="N18" s="81" t="s">
        <v>155</v>
      </c>
    </row>
    <row r="19" spans="1:14" s="77" customFormat="1" ht="20.100000000000001" customHeight="1" x14ac:dyDescent="0.25">
      <c r="A19" s="86" t="s">
        <v>3</v>
      </c>
      <c r="B19" s="86"/>
      <c r="C19" s="86"/>
      <c r="D19" s="86"/>
      <c r="E19" s="86"/>
      <c r="F19" s="86"/>
      <c r="G19" s="86"/>
      <c r="H19" s="86"/>
      <c r="I19" s="86"/>
      <c r="J19" s="70"/>
      <c r="K19" s="70"/>
      <c r="L19" s="70"/>
      <c r="M19" s="37">
        <f>SUM(M16:M18)</f>
        <v>-52500</v>
      </c>
      <c r="N19" s="81" t="s">
        <v>155</v>
      </c>
    </row>
    <row r="20" spans="1:14" s="77" customFormat="1" ht="58.5" customHeight="1" x14ac:dyDescent="0.35">
      <c r="A20" s="87" t="s">
        <v>22</v>
      </c>
      <c r="B20" s="87"/>
      <c r="C20" s="87"/>
      <c r="D20" s="87"/>
      <c r="E20" s="87"/>
      <c r="F20" s="87"/>
      <c r="G20" s="87"/>
      <c r="H20" s="87"/>
      <c r="I20" s="87"/>
      <c r="J20" s="87"/>
      <c r="K20" s="87"/>
      <c r="L20" s="87"/>
      <c r="M20" s="87"/>
      <c r="N20" s="81" t="s">
        <v>155</v>
      </c>
    </row>
    <row r="21" spans="1:14" s="77" customFormat="1" ht="20.100000000000001" customHeight="1" x14ac:dyDescent="0.25">
      <c r="A21" s="88" t="s">
        <v>4</v>
      </c>
      <c r="B21" s="88"/>
      <c r="C21" s="88"/>
      <c r="D21" s="88"/>
      <c r="E21" s="88"/>
      <c r="F21" s="88"/>
      <c r="G21" s="88"/>
      <c r="H21" s="88"/>
      <c r="I21" s="88"/>
      <c r="J21" s="88"/>
      <c r="K21" s="88"/>
      <c r="L21" s="88"/>
      <c r="M21" s="88"/>
      <c r="N21" s="82" t="s">
        <v>155</v>
      </c>
    </row>
    <row r="22" spans="1:14" ht="15.6" hidden="1" x14ac:dyDescent="0.3">
      <c r="A22" s="58"/>
      <c r="B22" s="58"/>
      <c r="C22" s="58"/>
      <c r="D22" s="58"/>
      <c r="E22" s="58"/>
      <c r="F22" s="58"/>
      <c r="G22" s="58"/>
      <c r="H22" s="58"/>
      <c r="I22" s="58"/>
      <c r="J22" s="58"/>
      <c r="K22" s="58"/>
      <c r="L22" s="58"/>
      <c r="M22" s="58"/>
    </row>
  </sheetData>
  <sheetProtection algorithmName="SHA-512" hashValue="8Nq8lVEM5OqsojIH+V8JqiM7hEM7ghFeK5arLtUSpJaEHySnZ7QZP68r1aIZzSbrDQ1byyRDPJW0dvObg1HFQw==" saltValue="AUe9917tas34AY5xuCnBgA==" spinCount="100000" sheet="1" objects="1" scenarios="1"/>
  <mergeCells count="17">
    <mergeCell ref="B12:M12"/>
    <mergeCell ref="A1:M1"/>
    <mergeCell ref="A2:M2"/>
    <mergeCell ref="C3:M3"/>
    <mergeCell ref="B4:M4"/>
    <mergeCell ref="B5:M5"/>
    <mergeCell ref="B6:M6"/>
    <mergeCell ref="B7:M7"/>
    <mergeCell ref="B8:M8"/>
    <mergeCell ref="B9:M9"/>
    <mergeCell ref="B10:M10"/>
    <mergeCell ref="B11:M11"/>
    <mergeCell ref="B13:M13"/>
    <mergeCell ref="B14:M14"/>
    <mergeCell ref="A19:I19"/>
    <mergeCell ref="A20:M20"/>
    <mergeCell ref="A21:M21"/>
  </mergeCells>
  <conditionalFormatting sqref="B3">
    <cfRule type="expression" dxfId="77" priority="10">
      <formula>OR(ISBLANK($B$3),$B$3="")</formula>
    </cfRule>
  </conditionalFormatting>
  <conditionalFormatting sqref="B4">
    <cfRule type="expression" dxfId="76" priority="9">
      <formula>OR($B$4="[Type invoice date]",$B$4="")</formula>
    </cfRule>
  </conditionalFormatting>
  <conditionalFormatting sqref="B5">
    <cfRule type="expression" dxfId="75" priority="8">
      <formula>OR($B$5="[Type invoice number]",$B$5="")</formula>
    </cfRule>
  </conditionalFormatting>
  <conditionalFormatting sqref="B9">
    <cfRule type="expression" dxfId="74" priority="7">
      <formula>OR($B$9="[Type name of contact person]",$B$9="")</formula>
    </cfRule>
  </conditionalFormatting>
  <conditionalFormatting sqref="B10">
    <cfRule type="expression" dxfId="73" priority="6">
      <formula>OR($B$10="[Type the street address of the Workforce Development Board]",$B$10="")</formula>
    </cfRule>
  </conditionalFormatting>
  <conditionalFormatting sqref="B11">
    <cfRule type="expression" dxfId="72" priority="5">
      <formula>OR($B$11="[Type the city, state and ZIP code of the Workforce Development Board]",$B$11="")</formula>
    </cfRule>
  </conditionalFormatting>
  <conditionalFormatting sqref="B12">
    <cfRule type="expression" dxfId="71" priority="4">
      <formula>OR($B$12="[Type to e-mail address of the contact person]",$B$12="")</formula>
    </cfRule>
  </conditionalFormatting>
  <conditionalFormatting sqref="B13">
    <cfRule type="expression" dxfId="70" priority="3">
      <formula>OR($B$13="[Type the phone number of the contact person]",$B$13="")</formula>
    </cfRule>
  </conditionalFormatting>
  <conditionalFormatting sqref="D16">
    <cfRule type="expression" dxfId="69" priority="2">
      <formula>ISBLANK($D$16)</formula>
    </cfRule>
  </conditionalFormatting>
  <conditionalFormatting sqref="D17">
    <cfRule type="expression" dxfId="68" priority="1">
      <formula>ISBLANK($D$17)</formula>
    </cfRule>
  </conditionalFormatting>
  <dataValidations count="12">
    <dataValidation type="decimal" allowBlank="1" showInputMessage="1" showErrorMessage="1" errorTitle="Mentorship Payment" error="Please Enter A Valid Amount. _x000a__x000a_Must Not Exceedt: 2,000" promptTitle="Board 1 Mentorship Fee" prompt="At least 75% Qrtly Mentorship fee of $2,000 must be paid directly to the Student Hireability Mentor. Additional funds may be used toward other mentorship related costs." sqref="K16" xr:uid="{00000000-0002-0000-0200-000000000000}">
      <formula1>0</formula1>
      <formula2>2000</formula2>
    </dataValidation>
    <dataValidation type="decimal" allowBlank="1" showInputMessage="1" showErrorMessage="1" errorTitle="Mentorship Payment" error="Please Enter A Valid Amount. _x000a__x000a_Must Not Exceedt: 2,000" promptTitle="Navigator 1 Mentorship Fee" prompt="At least 75% Qrtly Mentorship fee of $2,000 must be paid directly to the Student Hireability Mentor. Additional funds may be used toward other mentorship related costs." sqref="J16" xr:uid="{00000000-0002-0000-0200-000001000000}">
      <formula1>0</formula1>
      <formula2>2000</formula2>
    </dataValidation>
    <dataValidation type="decimal" allowBlank="1" showInputMessage="1" showErrorMessage="1" errorTitle="Mentorship Payment" error="Please Enter A Valid Amount. _x000a__x000a_Must Not Exceedt: 2,000" promptTitle="Navigator 2 Mentorship Fee" prompt="At least 75% Qrtly Mentorship fee of $2,000 must be paid directly to the Student Hireability Mentor. Additional funds may be used toward other mentorship related costs." sqref="J17" xr:uid="{00000000-0002-0000-0200-000002000000}">
      <formula1>0</formula1>
      <formula2>2000</formula2>
    </dataValidation>
    <dataValidation operator="greaterThan" allowBlank="1" showInputMessage="1" prompt="Navigator 2 Full Name" sqref="A17" xr:uid="{00000000-0002-0000-0200-000003000000}"/>
    <dataValidation type="whole" allowBlank="1" showInputMessage="1" showErrorMessage="1" errorTitle="Error" error="Invalid amount.  Enter initial service payment not to exceed $25,000 per TWC required navigator under this program." promptTitle="Initial Service Payment" prompt="Enter amount of advance payment request, if required, not to exceed $26,250 per TWC required navigator under this program. On fourth quarter invoice, enter negative advance amount, if an advance was required and received." sqref="M18" xr:uid="{00000000-0002-0000-0200-000004000000}">
      <formula1>-52500</formula1>
      <formula2>52500</formula2>
    </dataValidation>
    <dataValidation allowBlank="1" showInputMessage="1" showErrorMessage="1" errorTitle="Error" error="Must insert hire date." promptTitle="Navigator 2 Hire Date" prompt="If the navigator started work for the program during the quarter being invoiced, enter the date the navigator began working for the program." sqref="B17" xr:uid="{00000000-0002-0000-0200-000005000000}"/>
    <dataValidation allowBlank="1" showInputMessage="1" showErrorMessage="1" errorTitle="Error" error="Must insert termination date." promptTitle="Navigator 2 End Date" prompt="If the navigator terminated employment during the quarter being invoiced, enter the last date the navigator worked for the program." sqref="C17" xr:uid="{00000000-0002-0000-0200-000006000000}"/>
    <dataValidation allowBlank="1" showInputMessage="1" showErrorMessage="1" errorTitle="Error" error="Must insert hire date." promptTitle="Navigator 1 Hire Date" prompt="If the navigator started work for the program during the quarter being invoiced, enter the date the navigator began working for the program." sqref="B16" xr:uid="{00000000-0002-0000-0200-000007000000}"/>
    <dataValidation allowBlank="1" showInputMessage="1" showErrorMessage="1" errorTitle="Error" error="Must insert termination date." promptTitle="Navigator 1 End Date" prompt="If the navigator terminated employment during the quarter being invoiced, enter the last date the navigator worked for the program." sqref="C16" xr:uid="{00000000-0002-0000-0200-000008000000}"/>
    <dataValidation operator="greaterThan" allowBlank="1" showInputMessage="1" prompt="Navigator 1 Full Name" sqref="A16" xr:uid="{00000000-0002-0000-0200-000009000000}"/>
    <dataValidation allowBlank="1" showInputMessage="1" showErrorMessage="1" promptTitle="Bill to e-mail:" prompt="Email invoices to the email address in this cell." sqref="B14:M14" xr:uid="{00000000-0002-0000-0200-00000A000000}"/>
    <dataValidation type="decimal" allowBlank="1" showInputMessage="1" showErrorMessage="1" errorTitle="Mentorship Payment" error="Please Enter A Valid Amount. _x000a__x000a_Must Not Exceedt: 2,000" promptTitle="Board 2 Mentoship Fee" prompt="At least 75% Qrtly Mentorship fee of $2,000 must be paid directly to the Student Hireability Mentor. Additional funds may be used toward other mentorship related costs." sqref="K17" xr:uid="{00000000-0002-0000-0200-00000B000000}">
      <formula1>0</formula1>
      <formula2>2000</formula2>
    </dataValidation>
  </dataValidations>
  <hyperlinks>
    <hyperlink ref="B14" r:id="rId1" display="StudentNavigators@twc.state.tx.us; cc APPO@twc.state.tx.us" xr:uid="{00000000-0004-0000-0200-000000000000}"/>
    <hyperlink ref="B14:M14" r:id="rId2" display="StudentNavigators@twc.texas.gov;  APPO@twc.texas.gov" xr:uid="{00000000-0004-0000-0200-000001000000}"/>
  </hyperlinks>
  <printOptions horizontalCentered="1"/>
  <pageMargins left="0" right="0" top="0.75" bottom="0.75" header="0.3" footer="0.3"/>
  <pageSetup scale="59" orientation="landscape" r:id="rId3"/>
  <drawing r:id="rId4"/>
  <tableParts count="1">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promptTitle="Navigator 2 Quarter Required" prompt="Use the drop down box to choose the quarter being billed in FY2022.  The first quarter begins with September 2021 through November 2021." xr:uid="{00000000-0002-0000-0200-00000C000000}">
          <x14:formula1>
            <xm:f>LIST!$A$2:$A$6</xm:f>
          </x14:formula1>
          <xm:sqref>D17</xm:sqref>
        </x14:dataValidation>
        <x14:dataValidation type="list" allowBlank="1" showInputMessage="1" showErrorMessage="1" promptTitle="Navigator 1 Quarter Required" prompt="Use the drop down box to choose the quarter being billed in FY2022.  The first quarter begins with September 2021 through November 2021." xr:uid="{00000000-0002-0000-0200-00000D000000}">
          <x14:formula1>
            <xm:f>LIST!$A$2:$A$6</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O22"/>
  <sheetViews>
    <sheetView showGridLines="0" zoomScaleNormal="100" workbookViewId="0">
      <selection activeCell="B8" sqref="B8:M8"/>
    </sheetView>
  </sheetViews>
  <sheetFormatPr defaultColWidth="0" defaultRowHeight="13.8" customHeight="1" zeroHeight="1" x14ac:dyDescent="0.3"/>
  <cols>
    <col min="1" max="1" width="40.6640625" style="59" customWidth="1"/>
    <col min="2" max="3" width="15.33203125" style="59" customWidth="1"/>
    <col min="4" max="4" width="19.6640625" style="59" customWidth="1"/>
    <col min="5" max="5" width="15.5546875" style="59" customWidth="1"/>
    <col min="6" max="6" width="15.44140625" style="59" customWidth="1"/>
    <col min="7" max="8" width="20" style="59" customWidth="1"/>
    <col min="9" max="9" width="15.33203125" style="59" customWidth="1"/>
    <col min="10" max="10" width="16.88671875" style="59" bestFit="1" customWidth="1"/>
    <col min="11" max="11" width="12.88671875" style="59" bestFit="1" customWidth="1"/>
    <col min="12" max="12" width="15.33203125" style="59" customWidth="1"/>
    <col min="13" max="13" width="19.6640625" style="59" customWidth="1"/>
    <col min="14" max="15" width="3.109375" style="59" hidden="1" customWidth="1"/>
    <col min="16" max="16384" width="9.109375" style="59" hidden="1"/>
  </cols>
  <sheetData>
    <row r="1" spans="1:14" s="76" customFormat="1" ht="57" customHeight="1" x14ac:dyDescent="0.25">
      <c r="A1" s="89" t="s">
        <v>168</v>
      </c>
      <c r="B1" s="89"/>
      <c r="C1" s="89"/>
      <c r="D1" s="89"/>
      <c r="E1" s="89"/>
      <c r="F1" s="89"/>
      <c r="G1" s="89"/>
      <c r="H1" s="89"/>
      <c r="I1" s="89"/>
      <c r="J1" s="89"/>
      <c r="K1" s="89"/>
      <c r="L1" s="89"/>
      <c r="M1" s="89"/>
      <c r="N1" s="71" t="s">
        <v>155</v>
      </c>
    </row>
    <row r="2" spans="1:14" s="76" customFormat="1" ht="63" customHeight="1" x14ac:dyDescent="0.25">
      <c r="A2" s="90" t="s">
        <v>162</v>
      </c>
      <c r="B2" s="90"/>
      <c r="C2" s="90"/>
      <c r="D2" s="90"/>
      <c r="E2" s="90"/>
      <c r="F2" s="90"/>
      <c r="G2" s="90"/>
      <c r="H2" s="90"/>
      <c r="I2" s="90"/>
      <c r="J2" s="90"/>
      <c r="K2" s="90"/>
      <c r="L2" s="90"/>
      <c r="M2" s="90"/>
      <c r="N2" s="72" t="s">
        <v>155</v>
      </c>
    </row>
    <row r="3" spans="1:14" s="76" customFormat="1" ht="41.4" customHeight="1" x14ac:dyDescent="0.25">
      <c r="A3" s="42" t="s">
        <v>156</v>
      </c>
      <c r="B3" s="43">
        <v>0</v>
      </c>
      <c r="C3" s="91" t="s">
        <v>163</v>
      </c>
      <c r="D3" s="91"/>
      <c r="E3" s="91"/>
      <c r="F3" s="91"/>
      <c r="G3" s="91"/>
      <c r="H3" s="91"/>
      <c r="I3" s="91"/>
      <c r="J3" s="91"/>
      <c r="K3" s="91"/>
      <c r="L3" s="91"/>
      <c r="M3" s="91"/>
      <c r="N3" s="72" t="s">
        <v>155</v>
      </c>
    </row>
    <row r="4" spans="1:14" s="76" customFormat="1" ht="31.5" customHeight="1" x14ac:dyDescent="0.3">
      <c r="A4" s="44" t="s">
        <v>148</v>
      </c>
      <c r="B4" s="92">
        <v>44910</v>
      </c>
      <c r="C4" s="92"/>
      <c r="D4" s="92"/>
      <c r="E4" s="92"/>
      <c r="F4" s="92"/>
      <c r="G4" s="92"/>
      <c r="H4" s="92"/>
      <c r="I4" s="92"/>
      <c r="J4" s="92"/>
      <c r="K4" s="92"/>
      <c r="L4" s="92"/>
      <c r="M4" s="92"/>
      <c r="N4" s="72" t="s">
        <v>155</v>
      </c>
    </row>
    <row r="5" spans="1:14" s="76" customFormat="1" ht="15.75" customHeight="1" x14ac:dyDescent="0.3">
      <c r="A5" s="44" t="s">
        <v>149</v>
      </c>
      <c r="B5" s="93" t="s">
        <v>169</v>
      </c>
      <c r="C5" s="93"/>
      <c r="D5" s="93"/>
      <c r="E5" s="93"/>
      <c r="F5" s="93"/>
      <c r="G5" s="93"/>
      <c r="H5" s="93"/>
      <c r="I5" s="93"/>
      <c r="J5" s="93"/>
      <c r="K5" s="93"/>
      <c r="L5" s="93"/>
      <c r="M5" s="93"/>
      <c r="N5" s="72" t="s">
        <v>155</v>
      </c>
    </row>
    <row r="6" spans="1:14" s="76" customFormat="1" ht="15.75" customHeight="1" x14ac:dyDescent="0.3">
      <c r="A6" s="44" t="s">
        <v>117</v>
      </c>
      <c r="B6" s="94" t="s">
        <v>157</v>
      </c>
      <c r="C6" s="94"/>
      <c r="D6" s="94"/>
      <c r="E6" s="94"/>
      <c r="F6" s="94"/>
      <c r="G6" s="94"/>
      <c r="H6" s="94"/>
      <c r="I6" s="94"/>
      <c r="J6" s="94"/>
      <c r="K6" s="94"/>
      <c r="L6" s="94"/>
      <c r="M6" s="94"/>
      <c r="N6" s="72" t="s">
        <v>155</v>
      </c>
    </row>
    <row r="7" spans="1:14" s="76" customFormat="1" ht="15.75" customHeight="1" x14ac:dyDescent="0.3">
      <c r="A7" s="44" t="s">
        <v>11</v>
      </c>
      <c r="B7" s="94" t="s">
        <v>147</v>
      </c>
      <c r="C7" s="94"/>
      <c r="D7" s="94"/>
      <c r="E7" s="94"/>
      <c r="F7" s="94"/>
      <c r="G7" s="94"/>
      <c r="H7" s="94"/>
      <c r="I7" s="94"/>
      <c r="J7" s="94"/>
      <c r="K7" s="94"/>
      <c r="L7" s="94"/>
      <c r="M7" s="94"/>
      <c r="N7" s="72" t="s">
        <v>155</v>
      </c>
    </row>
    <row r="8" spans="1:14" s="76" customFormat="1" ht="15.75" customHeight="1" x14ac:dyDescent="0.3">
      <c r="A8" s="44" t="s">
        <v>10</v>
      </c>
      <c r="B8" s="94" t="s">
        <v>170</v>
      </c>
      <c r="C8" s="94"/>
      <c r="D8" s="94"/>
      <c r="E8" s="94"/>
      <c r="F8" s="94"/>
      <c r="G8" s="94"/>
      <c r="H8" s="94"/>
      <c r="I8" s="94"/>
      <c r="J8" s="94"/>
      <c r="K8" s="94"/>
      <c r="L8" s="94"/>
      <c r="M8" s="94"/>
      <c r="N8" s="72" t="s">
        <v>155</v>
      </c>
    </row>
    <row r="9" spans="1:14" ht="31.5" customHeight="1" x14ac:dyDescent="0.3">
      <c r="A9" s="45" t="s">
        <v>150</v>
      </c>
      <c r="B9" s="84" t="s">
        <v>12</v>
      </c>
      <c r="C9" s="84"/>
      <c r="D9" s="84"/>
      <c r="E9" s="84"/>
      <c r="F9" s="84"/>
      <c r="G9" s="84"/>
      <c r="H9" s="84"/>
      <c r="I9" s="84"/>
      <c r="J9" s="84"/>
      <c r="K9" s="84"/>
      <c r="L9" s="84"/>
      <c r="M9" s="84"/>
      <c r="N9" s="73" t="s">
        <v>155</v>
      </c>
    </row>
    <row r="10" spans="1:14" ht="15.6" x14ac:dyDescent="0.3">
      <c r="A10" s="45" t="s">
        <v>151</v>
      </c>
      <c r="B10" s="84" t="s">
        <v>13</v>
      </c>
      <c r="C10" s="84"/>
      <c r="D10" s="84"/>
      <c r="E10" s="84"/>
      <c r="F10" s="84"/>
      <c r="G10" s="84"/>
      <c r="H10" s="84"/>
      <c r="I10" s="84"/>
      <c r="J10" s="84"/>
      <c r="K10" s="84"/>
      <c r="L10" s="84"/>
      <c r="M10" s="84"/>
      <c r="N10" s="73" t="s">
        <v>155</v>
      </c>
    </row>
    <row r="11" spans="1:14" ht="15.6" x14ac:dyDescent="0.3">
      <c r="A11" s="45" t="s">
        <v>152</v>
      </c>
      <c r="B11" s="84" t="s">
        <v>14</v>
      </c>
      <c r="C11" s="84"/>
      <c r="D11" s="84"/>
      <c r="E11" s="84"/>
      <c r="F11" s="84"/>
      <c r="G11" s="84"/>
      <c r="H11" s="84"/>
      <c r="I11" s="84"/>
      <c r="J11" s="84"/>
      <c r="K11" s="84"/>
      <c r="L11" s="84"/>
      <c r="M11" s="84"/>
      <c r="N11" s="73" t="s">
        <v>155</v>
      </c>
    </row>
    <row r="12" spans="1:14" ht="15.6" x14ac:dyDescent="0.3">
      <c r="A12" s="45" t="s">
        <v>153</v>
      </c>
      <c r="B12" s="84" t="s">
        <v>15</v>
      </c>
      <c r="C12" s="84"/>
      <c r="D12" s="84"/>
      <c r="E12" s="84"/>
      <c r="F12" s="84"/>
      <c r="G12" s="84"/>
      <c r="H12" s="84"/>
      <c r="I12" s="84"/>
      <c r="J12" s="84"/>
      <c r="K12" s="84"/>
      <c r="L12" s="84"/>
      <c r="M12" s="84"/>
      <c r="N12" s="74" t="s">
        <v>155</v>
      </c>
    </row>
    <row r="13" spans="1:14" s="76" customFormat="1" ht="15.6" x14ac:dyDescent="0.3">
      <c r="A13" s="45" t="s">
        <v>154</v>
      </c>
      <c r="B13" s="84" t="s">
        <v>16</v>
      </c>
      <c r="C13" s="84"/>
      <c r="D13" s="84"/>
      <c r="E13" s="84"/>
      <c r="F13" s="84"/>
      <c r="G13" s="84"/>
      <c r="H13" s="84"/>
      <c r="I13" s="84"/>
      <c r="J13" s="84"/>
      <c r="K13" s="84"/>
      <c r="L13" s="84"/>
      <c r="M13" s="84"/>
      <c r="N13" s="74" t="s">
        <v>155</v>
      </c>
    </row>
    <row r="14" spans="1:14" s="77" customFormat="1" ht="48" customHeight="1" x14ac:dyDescent="0.25">
      <c r="A14" s="46" t="s">
        <v>0</v>
      </c>
      <c r="B14" s="85" t="s">
        <v>161</v>
      </c>
      <c r="C14" s="85"/>
      <c r="D14" s="85"/>
      <c r="E14" s="85"/>
      <c r="F14" s="85"/>
      <c r="G14" s="85"/>
      <c r="H14" s="85"/>
      <c r="I14" s="85"/>
      <c r="J14" s="85"/>
      <c r="K14" s="85"/>
      <c r="L14" s="85"/>
      <c r="M14" s="85"/>
      <c r="N14" s="75" t="s">
        <v>155</v>
      </c>
    </row>
    <row r="15" spans="1:14" s="79" customFormat="1" ht="92.25" customHeight="1" x14ac:dyDescent="0.3">
      <c r="A15" s="47" t="s">
        <v>158</v>
      </c>
      <c r="B15" s="48" t="s">
        <v>7</v>
      </c>
      <c r="C15" s="48" t="s">
        <v>25</v>
      </c>
      <c r="D15" s="48" t="s">
        <v>24</v>
      </c>
      <c r="E15" s="48" t="s">
        <v>2</v>
      </c>
      <c r="F15" s="48" t="s">
        <v>9</v>
      </c>
      <c r="G15" s="48" t="s">
        <v>19</v>
      </c>
      <c r="H15" s="48" t="s">
        <v>20</v>
      </c>
      <c r="I15" s="48" t="s">
        <v>21</v>
      </c>
      <c r="J15" s="49" t="s">
        <v>166</v>
      </c>
      <c r="K15" s="49" t="s">
        <v>167</v>
      </c>
      <c r="L15" s="49" t="s">
        <v>164</v>
      </c>
      <c r="M15" s="50" t="s">
        <v>8</v>
      </c>
      <c r="N15" s="78" t="s">
        <v>155</v>
      </c>
    </row>
    <row r="16" spans="1:14" s="77" customFormat="1" ht="20.100000000000001" customHeight="1" x14ac:dyDescent="0.25">
      <c r="A16" s="51" t="s">
        <v>159</v>
      </c>
      <c r="B16" s="39">
        <v>44805</v>
      </c>
      <c r="C16" s="39"/>
      <c r="D16" s="52" t="s">
        <v>171</v>
      </c>
      <c r="E16" s="41">
        <f>IFERROR(INDEX(LIST!$B$2:$B$6,MATCH('Sample Invoice Qrts'!$D$16,LIST!$A$2:$A$6,0)),"")</f>
        <v>91</v>
      </c>
      <c r="F16" s="40">
        <f>IFERROR(26250/E16,"")</f>
        <v>288.46153846153845</v>
      </c>
      <c r="G16" s="39">
        <f>IFERROR(MAX(INDEX(LIST!$C$2:$C$6,MATCH('Sample Invoice Qrts'!D16,LIST!$A$2:$A$6,1)),B16),"")</f>
        <v>44805</v>
      </c>
      <c r="H16" s="39">
        <f>IFERROR(MIN(INDEX(LIST!$D$3:$D$6,MATCH('Sample Invoice Qrts'!$D$16,LIST!$A$3:$A$6,0)),C16),"")</f>
        <v>44895</v>
      </c>
      <c r="I16" s="38">
        <f>IFERROR(IF(H16=0,0,H16-G16+1),"")</f>
        <v>91</v>
      </c>
      <c r="J16" s="38">
        <v>1500</v>
      </c>
      <c r="K16" s="38">
        <v>500</v>
      </c>
      <c r="L16" s="38">
        <f t="shared" ref="L16:L18" si="0">IFERROR(IF(AND(J16/SUM(J16,K16)&gt;=0.75,J16/SUM(J16,K16)&lt;=1),IF(J16+K16&lt;=2000,(J16+K16),0)," "),"")</f>
        <v>2000</v>
      </c>
      <c r="M16" s="36">
        <f>IFERROR(IF(SUM(J16,K16)&lt;=0,MIN(26250,($F$16*$I$16)),IF(AND($I$16="",(NOT($L$16=""))),$L$16,IF(AND($I$16&gt;=0,NOT($L$16="")),MIN(26250,($F$16*$I$16))+$L$16,IF(AND($I$16&gt;=0,$L$16=""),MIN(26250,($F$16*$I$16))+$L$16,0)))),0)</f>
        <v>28250</v>
      </c>
      <c r="N16" s="80" t="s">
        <v>155</v>
      </c>
    </row>
    <row r="17" spans="1:14" s="77" customFormat="1" ht="20.100000000000001" customHeight="1" x14ac:dyDescent="0.25">
      <c r="A17" s="51" t="s">
        <v>160</v>
      </c>
      <c r="B17" s="39"/>
      <c r="C17" s="39">
        <v>44865</v>
      </c>
      <c r="D17" s="52" t="s">
        <v>171</v>
      </c>
      <c r="E17" s="41">
        <f>IFERROR(INDEX(LIST!$B$2:$B$6,MATCH('Sample Invoice Qrts'!$D$17,LIST!$A$2:$A$6,0)),"")</f>
        <v>91</v>
      </c>
      <c r="F17" s="40">
        <f>IFERROR(26250/E17,"")</f>
        <v>288.46153846153845</v>
      </c>
      <c r="G17" s="39">
        <f>IFERROR(MAX(INDEX(LIST!$C$2:$C$6,MATCH('Sample Invoice Qrts'!D17,LIST!$A$2:$A$6,1)),B17),"")</f>
        <v>44805</v>
      </c>
      <c r="H17" s="39">
        <f>IFERROR(MIN(INDEX(LIST!$D$3:$D$6,MATCH('Sample Invoice Qrts'!$D$17,LIST!$A$3:$A$6,0)),C17),"")</f>
        <v>44865</v>
      </c>
      <c r="I17" s="38">
        <f>IFERROR(IF(H17=0,0,H17-G17+1),"")</f>
        <v>61</v>
      </c>
      <c r="J17" s="38"/>
      <c r="K17" s="38"/>
      <c r="L17" s="38" t="str">
        <f t="shared" si="0"/>
        <v/>
      </c>
      <c r="M17" s="36">
        <f>IFERROR(IF(SUM(J17,K17)&lt;=0,MIN(26250,($F$17*$I$17)),IF(AND($I$17="",(NOT($L$17=""))),$L$17,IF(AND($I$17&gt;=0,NOT($L$17="")),MIN(26250,($F$17*$I$17))+$L$17,IF(AND($I$17&gt;=0,$L$17=""),MIN(26250,($F$17*$I$17))+$L$17,0)))),0)</f>
        <v>17596.153846153844</v>
      </c>
      <c r="N17" s="80" t="s">
        <v>155</v>
      </c>
    </row>
    <row r="18" spans="1:14" s="77" customFormat="1" ht="20.100000000000001" customHeight="1" x14ac:dyDescent="0.25">
      <c r="A18" s="53" t="s">
        <v>23</v>
      </c>
      <c r="B18" s="54" t="s">
        <v>6</v>
      </c>
      <c r="C18" s="54" t="s">
        <v>6</v>
      </c>
      <c r="D18" s="54" t="s">
        <v>6</v>
      </c>
      <c r="E18" s="54" t="s">
        <v>6</v>
      </c>
      <c r="F18" s="54" t="s">
        <v>6</v>
      </c>
      <c r="G18" s="54" t="s">
        <v>6</v>
      </c>
      <c r="H18" s="54" t="s">
        <v>6</v>
      </c>
      <c r="I18" s="55" t="s">
        <v>6</v>
      </c>
      <c r="J18" s="56"/>
      <c r="K18" s="57" t="str">
        <f t="shared" ref="K18" si="1">IF(ISBLANK(J18),"",(MIN(2000,J18)*0.75))</f>
        <v/>
      </c>
      <c r="L18" s="57" t="str">
        <f t="shared" si="0"/>
        <v/>
      </c>
      <c r="M18" s="36"/>
      <c r="N18" s="81" t="s">
        <v>155</v>
      </c>
    </row>
    <row r="19" spans="1:14" s="77" customFormat="1" ht="20.100000000000001" customHeight="1" x14ac:dyDescent="0.25">
      <c r="A19" s="86" t="s">
        <v>3</v>
      </c>
      <c r="B19" s="86"/>
      <c r="C19" s="86"/>
      <c r="D19" s="86"/>
      <c r="E19" s="86"/>
      <c r="F19" s="86"/>
      <c r="G19" s="86"/>
      <c r="H19" s="86"/>
      <c r="I19" s="86"/>
      <c r="J19" s="70"/>
      <c r="K19" s="70"/>
      <c r="L19" s="70"/>
      <c r="M19" s="37">
        <f>SUM(M16:M18)</f>
        <v>45846.153846153844</v>
      </c>
      <c r="N19" s="81" t="s">
        <v>155</v>
      </c>
    </row>
    <row r="20" spans="1:14" s="77" customFormat="1" ht="58.5" customHeight="1" x14ac:dyDescent="0.35">
      <c r="A20" s="87" t="s">
        <v>22</v>
      </c>
      <c r="B20" s="87"/>
      <c r="C20" s="87"/>
      <c r="D20" s="87"/>
      <c r="E20" s="87"/>
      <c r="F20" s="87"/>
      <c r="G20" s="87"/>
      <c r="H20" s="87"/>
      <c r="I20" s="87"/>
      <c r="J20" s="87"/>
      <c r="K20" s="87"/>
      <c r="L20" s="87"/>
      <c r="M20" s="87"/>
      <c r="N20" s="81" t="s">
        <v>155</v>
      </c>
    </row>
    <row r="21" spans="1:14" s="77" customFormat="1" ht="20.100000000000001" customHeight="1" x14ac:dyDescent="0.25">
      <c r="A21" s="88" t="s">
        <v>4</v>
      </c>
      <c r="B21" s="88"/>
      <c r="C21" s="88"/>
      <c r="D21" s="88"/>
      <c r="E21" s="88"/>
      <c r="F21" s="88"/>
      <c r="G21" s="88"/>
      <c r="H21" s="88"/>
      <c r="I21" s="88"/>
      <c r="J21" s="88"/>
      <c r="K21" s="88"/>
      <c r="L21" s="88"/>
      <c r="M21" s="88"/>
      <c r="N21" s="82" t="s">
        <v>155</v>
      </c>
    </row>
    <row r="22" spans="1:14" ht="15.6" hidden="1" x14ac:dyDescent="0.3">
      <c r="A22" s="58"/>
      <c r="B22" s="58"/>
      <c r="C22" s="58"/>
      <c r="D22" s="58"/>
      <c r="E22" s="58"/>
      <c r="F22" s="58"/>
      <c r="G22" s="58"/>
      <c r="H22" s="58"/>
      <c r="I22" s="58"/>
      <c r="J22" s="58"/>
      <c r="K22" s="58"/>
      <c r="L22" s="58"/>
      <c r="M22" s="58"/>
    </row>
  </sheetData>
  <sheetProtection algorithmName="SHA-512" hashValue="6PBJ53vWzjKkXaP2XpBQXmZiRrylPhnL4r5wrsOTQhr4qfZYrWRMEDs9ZEcpCe9eN+Fgot0kyK3LwXqeEbDmUQ==" saltValue="q5BGikN5zTlMTAKorh0ZUA==" spinCount="100000" sheet="1" objects="1" scenarios="1"/>
  <mergeCells count="17">
    <mergeCell ref="B12:M12"/>
    <mergeCell ref="A1:M1"/>
    <mergeCell ref="A2:M2"/>
    <mergeCell ref="C3:M3"/>
    <mergeCell ref="B4:M4"/>
    <mergeCell ref="B5:M5"/>
    <mergeCell ref="B6:M6"/>
    <mergeCell ref="B7:M7"/>
    <mergeCell ref="B8:M8"/>
    <mergeCell ref="B9:M9"/>
    <mergeCell ref="B10:M10"/>
    <mergeCell ref="B11:M11"/>
    <mergeCell ref="B13:M13"/>
    <mergeCell ref="B14:M14"/>
    <mergeCell ref="A19:I19"/>
    <mergeCell ref="A20:M20"/>
    <mergeCell ref="A21:M21"/>
  </mergeCells>
  <conditionalFormatting sqref="B3">
    <cfRule type="expression" dxfId="50" priority="10">
      <formula>OR(ISBLANK($B$3),$B$3="")</formula>
    </cfRule>
  </conditionalFormatting>
  <conditionalFormatting sqref="B4">
    <cfRule type="expression" dxfId="49" priority="9">
      <formula>OR($B$4="[Type invoice date]",$B$4="")</formula>
    </cfRule>
  </conditionalFormatting>
  <conditionalFormatting sqref="B5">
    <cfRule type="expression" dxfId="48" priority="8">
      <formula>OR($B$5="[Type invoice number]",$B$5="")</formula>
    </cfRule>
  </conditionalFormatting>
  <conditionalFormatting sqref="B9">
    <cfRule type="expression" dxfId="47" priority="7">
      <formula>OR($B$9="[Type name of contact person]",$B$9="")</formula>
    </cfRule>
  </conditionalFormatting>
  <conditionalFormatting sqref="B10">
    <cfRule type="expression" dxfId="46" priority="6">
      <formula>OR($B$10="[Type the street address of the Workforce Development Board]",$B$10="")</formula>
    </cfRule>
  </conditionalFormatting>
  <conditionalFormatting sqref="B11">
    <cfRule type="expression" dxfId="45" priority="5">
      <formula>OR($B$11="[Type the city, state and ZIP code of the Workforce Development Board]",$B$11="")</formula>
    </cfRule>
  </conditionalFormatting>
  <conditionalFormatting sqref="B12">
    <cfRule type="expression" dxfId="44" priority="4">
      <formula>OR($B$12="[Type to e-mail address of the contact person]",$B$12="")</formula>
    </cfRule>
  </conditionalFormatting>
  <conditionalFormatting sqref="B13">
    <cfRule type="expression" dxfId="43" priority="3">
      <formula>OR($B$13="[Type the phone number of the contact person]",$B$13="")</formula>
    </cfRule>
  </conditionalFormatting>
  <conditionalFormatting sqref="D16">
    <cfRule type="expression" dxfId="42" priority="2">
      <formula>ISBLANK($D$16)</formula>
    </cfRule>
  </conditionalFormatting>
  <conditionalFormatting sqref="D17">
    <cfRule type="expression" dxfId="41" priority="1">
      <formula>ISBLANK($D$17)</formula>
    </cfRule>
  </conditionalFormatting>
  <dataValidations count="12">
    <dataValidation type="decimal" allowBlank="1" showInputMessage="1" showErrorMessage="1" errorTitle="Mentorship Payment" error="Please Enter A Valid Amount. _x000a__x000a_Must Not Exceedt: 2,000" promptTitle="Board 1 Mentorship Fee" prompt="At least 75% Qrtly Mentorship fee of $2,000 must be paid directly to the Student Hireability Mentor. Additional funds may be used toward other mentorship related costs." sqref="K16" xr:uid="{00000000-0002-0000-0100-000000000000}">
      <formula1>0</formula1>
      <formula2>2000</formula2>
    </dataValidation>
    <dataValidation type="decimal" allowBlank="1" showInputMessage="1" showErrorMessage="1" errorTitle="Mentorship Payment" error="Please Enter A Valid Amount. _x000a__x000a_Must Not Exceedt: 2,000" promptTitle="Navigator 1 Mentorship Fee" prompt="At least 75% Qrtly Mentorship fee of $2,000 must be paid directly to the Student Hireability Mentor. Additional funds may be used toward other mentorship related costs." sqref="J16" xr:uid="{00000000-0002-0000-0100-000001000000}">
      <formula1>0</formula1>
      <formula2>2000</formula2>
    </dataValidation>
    <dataValidation type="decimal" allowBlank="1" showInputMessage="1" showErrorMessage="1" errorTitle="Mentorship Payment" error="Please Enter A Valid Amount. _x000a__x000a_Must Not Exceedt: 2,000" promptTitle="Navigator 2 Mentorship Fee" prompt="At least 75% Qrtly Mentorship fee of $2,000 must be paid directly to the Student Hireability Mentor. Additional funds may be used toward other mentorship related costs." sqref="J17" xr:uid="{00000000-0002-0000-0100-000002000000}">
      <formula1>0</formula1>
      <formula2>2000</formula2>
    </dataValidation>
    <dataValidation operator="greaterThan" allowBlank="1" showInputMessage="1" prompt="Navigator 2 Full Name" sqref="A17" xr:uid="{00000000-0002-0000-0100-000003000000}"/>
    <dataValidation type="whole" allowBlank="1" showInputMessage="1" showErrorMessage="1" errorTitle="Error" error="Invalid amount.  Enter initial service payment not to exceed $25,000 per TWC required navigator under this program." promptTitle="Initial Service Payment" prompt="Enter amount of advance payment request, if required, not to exceed $26,250 per TWC required navigator under this program. On fourth quarter invoice, enter negative advance amount, if an advance was required and received." sqref="M18" xr:uid="{00000000-0002-0000-0100-000004000000}">
      <formula1>-52500</formula1>
      <formula2>52500</formula2>
    </dataValidation>
    <dataValidation operator="greaterThan" allowBlank="1" showInputMessage="1" prompt="Navigator 1 Full Name" sqref="A16" xr:uid="{00000000-0002-0000-0100-000009000000}"/>
    <dataValidation allowBlank="1" showInputMessage="1" showErrorMessage="1" promptTitle="Bill to e-mail:" prompt="Email invoices to the email address in this cell." sqref="B14:M14" xr:uid="{00000000-0002-0000-0100-00000A000000}"/>
    <dataValidation type="decimal" allowBlank="1" showInputMessage="1" showErrorMessage="1" errorTitle="Mentorship Payment" error="Please Enter A Valid Amount. _x000a__x000a_Must Not Exceedt: 2,000" promptTitle="Board 2 Mentoship Fee" prompt="At least 75% Qrtly Mentorship fee of $2,000 must be paid directly to the Student Hireability Mentor. Additional funds may be used toward other mentorship related costs." sqref="K17" xr:uid="{00000000-0002-0000-0100-00000B000000}">
      <formula1>0</formula1>
      <formula2>2000</formula2>
    </dataValidation>
    <dataValidation type="date" operator="greaterThan" allowBlank="1" showInputMessage="1" showErrorMessage="1" errorTitle="Error" error="Must insert termination date." promptTitle="Navigator 2 End Date" prompt="If the navigator terminated employment during the quarter being invoiced, enter the last date the navigator worked for the program." sqref="C17" xr:uid="{71C57752-28B7-40B7-A7C8-829BC023F5DE}">
      <formula1>44805</formula1>
    </dataValidation>
    <dataValidation type="date" operator="greaterThan" allowBlank="1" showInputMessage="1" showErrorMessage="1" errorTitle="Error" error="Must insert hire date." promptTitle="Navigator 1 Hire Date" prompt="If the navigator started work for the program during the quarter being invoiced, enter the date the navigator began working for the program." sqref="B16" xr:uid="{6910087B-E289-4E87-8CCD-4DF1B2F61845}">
      <formula1>44439</formula1>
    </dataValidation>
    <dataValidation type="date" operator="greaterThan" allowBlank="1" showInputMessage="1" showErrorMessage="1" errorTitle="Error" error="Must insert hire date." promptTitle="Navigator 2 HIre Date" prompt="If the navigator started work for the program during the quarter being invoiced, enter the date the navigator began working for the program." sqref="B17" xr:uid="{236EB40E-D900-4E74-A7A2-E6D06771C70A}">
      <formula1>44804</formula1>
    </dataValidation>
    <dataValidation type="date" operator="greaterThan" allowBlank="1" showInputMessage="1" showErrorMessage="1" errorTitle="Error" error="Must insert termination date." promptTitle="Navigator 1 End Date" prompt="If the navigator terminated employment during the quarter being invoiced, enter the last date the navigator worked for the program." sqref="C16" xr:uid="{F39CA05F-639A-46C8-B5D1-783E91F0BE88}">
      <formula1>44805</formula1>
    </dataValidation>
  </dataValidations>
  <hyperlinks>
    <hyperlink ref="B14" r:id="rId1" display="StudentNavigators@twc.state.tx.us; cc APPO@twc.state.tx.us" xr:uid="{00000000-0004-0000-0100-000000000000}"/>
    <hyperlink ref="B14:M14" r:id="rId2" display="StudentNavigators@twc.texas.gov;  APPO@twc.texas.gov" xr:uid="{00000000-0004-0000-0100-000001000000}"/>
  </hyperlinks>
  <printOptions horizontalCentered="1"/>
  <pageMargins left="0" right="0" top="0.75" bottom="0.75" header="0.3" footer="0.3"/>
  <pageSetup scale="59" orientation="landscape" r:id="rId3"/>
  <drawing r:id="rId4"/>
  <tableParts count="1">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promptTitle="Navigator 2 Quarter Required" prompt="Use the drop down box to choose the quarter being billed in FY2022.  The first quarter begins with September 2021 through November 2021." xr:uid="{00000000-0002-0000-0100-00000C000000}">
          <x14:formula1>
            <xm:f>LIST!$A$2:$A$6</xm:f>
          </x14:formula1>
          <xm:sqref>D17</xm:sqref>
        </x14:dataValidation>
        <x14:dataValidation type="list" allowBlank="1" showInputMessage="1" showErrorMessage="1" promptTitle="Navigator 1 Quarter Required" prompt="Use the drop down box to choose the quarter being billed in FY2022.  The first quarter begins with September 2021 through November 2021." xr:uid="{00000000-0002-0000-0100-00000D000000}">
          <x14:formula1>
            <xm:f>LIST!$A$2:$A$6</xm:f>
          </x14:formula1>
          <xm:sqref>D16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tint="-0.249977111117893"/>
    <pageSetUpPr fitToPage="1"/>
  </sheetPr>
  <dimension ref="A1:O22"/>
  <sheetViews>
    <sheetView showGridLines="0" zoomScaleNormal="100" workbookViewId="0">
      <selection activeCell="A19" sqref="A19:I19"/>
    </sheetView>
  </sheetViews>
  <sheetFormatPr defaultColWidth="0" defaultRowHeight="13.8" zeroHeight="1" x14ac:dyDescent="0.3"/>
  <cols>
    <col min="1" max="1" width="40.6640625" style="63" customWidth="1"/>
    <col min="2" max="3" width="15.33203125" style="63" customWidth="1"/>
    <col min="4" max="4" width="19.6640625" style="63" customWidth="1"/>
    <col min="5" max="5" width="15.5546875" style="63" customWidth="1"/>
    <col min="6" max="6" width="15.44140625" style="63" customWidth="1"/>
    <col min="7" max="8" width="20" style="63" customWidth="1"/>
    <col min="9" max="9" width="15.33203125" style="63" customWidth="1"/>
    <col min="10" max="10" width="16.88671875" style="63" bestFit="1" customWidth="1"/>
    <col min="11" max="11" width="12.88671875" style="63" bestFit="1" customWidth="1"/>
    <col min="12" max="12" width="15.33203125" style="63" customWidth="1"/>
    <col min="13" max="13" width="19.6640625" style="63" customWidth="1"/>
    <col min="14" max="15" width="3.109375" style="2" hidden="1" customWidth="1"/>
    <col min="16" max="16384" width="9.109375" style="2" hidden="1"/>
  </cols>
  <sheetData>
    <row r="1" spans="1:14" s="1" customFormat="1" ht="57" customHeight="1" x14ac:dyDescent="0.25">
      <c r="A1" s="100" t="s">
        <v>168</v>
      </c>
      <c r="B1" s="100"/>
      <c r="C1" s="100"/>
      <c r="D1" s="100"/>
      <c r="E1" s="100"/>
      <c r="F1" s="100"/>
      <c r="G1" s="100"/>
      <c r="H1" s="100"/>
      <c r="I1" s="100"/>
      <c r="J1" s="100"/>
      <c r="K1" s="100"/>
      <c r="L1" s="100"/>
      <c r="M1" s="100"/>
      <c r="N1" s="6" t="s">
        <v>155</v>
      </c>
    </row>
    <row r="2" spans="1:14" s="1" customFormat="1" ht="63" customHeight="1" x14ac:dyDescent="0.25">
      <c r="A2" s="101" t="s">
        <v>162</v>
      </c>
      <c r="B2" s="101"/>
      <c r="C2" s="101"/>
      <c r="D2" s="101"/>
      <c r="E2" s="101"/>
      <c r="F2" s="101"/>
      <c r="G2" s="101"/>
      <c r="H2" s="101"/>
      <c r="I2" s="101"/>
      <c r="J2" s="101"/>
      <c r="K2" s="101"/>
      <c r="L2" s="101"/>
      <c r="M2" s="101"/>
      <c r="N2" s="28" t="s">
        <v>155</v>
      </c>
    </row>
    <row r="3" spans="1:14" s="1" customFormat="1" ht="41.4" customHeight="1" x14ac:dyDescent="0.25">
      <c r="A3" s="8" t="s">
        <v>156</v>
      </c>
      <c r="B3" s="21"/>
      <c r="C3" s="91" t="str">
        <f>IFERROR(INDEX(LIST!G3:G30,MATCH('Navigator Quarterly Invoice'!B3,LIST!F3:F30,0)),"[Select Board #]")</f>
        <v>[Select Board #]</v>
      </c>
      <c r="D3" s="91"/>
      <c r="E3" s="91"/>
      <c r="F3" s="91"/>
      <c r="G3" s="91"/>
      <c r="H3" s="91"/>
      <c r="I3" s="91"/>
      <c r="J3" s="91"/>
      <c r="K3" s="91"/>
      <c r="L3" s="91"/>
      <c r="M3" s="91"/>
      <c r="N3" s="28" t="s">
        <v>155</v>
      </c>
    </row>
    <row r="4" spans="1:14" s="1" customFormat="1" ht="31.5" customHeight="1" x14ac:dyDescent="0.3">
      <c r="A4" s="9" t="s">
        <v>148</v>
      </c>
      <c r="B4" s="102"/>
      <c r="C4" s="102"/>
      <c r="D4" s="102"/>
      <c r="E4" s="102"/>
      <c r="F4" s="102"/>
      <c r="G4" s="102"/>
      <c r="H4" s="102"/>
      <c r="I4" s="102"/>
      <c r="J4" s="102"/>
      <c r="K4" s="102"/>
      <c r="L4" s="102"/>
      <c r="M4" s="102"/>
      <c r="N4" s="28" t="s">
        <v>155</v>
      </c>
    </row>
    <row r="5" spans="1:14" s="1" customFormat="1" ht="15.75" customHeight="1" x14ac:dyDescent="0.3">
      <c r="A5" s="9" t="s">
        <v>149</v>
      </c>
      <c r="B5" s="103"/>
      <c r="C5" s="103"/>
      <c r="D5" s="103"/>
      <c r="E5" s="103"/>
      <c r="F5" s="103"/>
      <c r="G5" s="103"/>
      <c r="H5" s="103"/>
      <c r="I5" s="103"/>
      <c r="J5" s="103"/>
      <c r="K5" s="103"/>
      <c r="L5" s="103"/>
      <c r="M5" s="103"/>
      <c r="N5" s="28" t="s">
        <v>155</v>
      </c>
    </row>
    <row r="6" spans="1:14" s="1" customFormat="1" ht="15.75" customHeight="1" x14ac:dyDescent="0.3">
      <c r="A6" s="9" t="s">
        <v>117</v>
      </c>
      <c r="B6" s="94" t="str">
        <f>IFERROR(INDEX(LIST!$H$3:$H$30,MATCH('Navigator Quarterly Invoice'!$B$3,LIST!$F$3:$F$30,0)),"")</f>
        <v/>
      </c>
      <c r="C6" s="94"/>
      <c r="D6" s="94"/>
      <c r="E6" s="94"/>
      <c r="F6" s="94"/>
      <c r="G6" s="94"/>
      <c r="H6" s="94"/>
      <c r="I6" s="94"/>
      <c r="J6" s="94"/>
      <c r="K6" s="94"/>
      <c r="L6" s="94"/>
      <c r="M6" s="94"/>
      <c r="N6" s="28" t="s">
        <v>155</v>
      </c>
    </row>
    <row r="7" spans="1:14" s="1" customFormat="1" ht="15.75" customHeight="1" x14ac:dyDescent="0.3">
      <c r="A7" s="9" t="s">
        <v>11</v>
      </c>
      <c r="B7" s="94" t="str">
        <f>IFERROR(INDEX(LIST!$L$3:$L$30,MATCH('Navigator Quarterly Invoice'!$B$3,LIST!$F$3:$F$30,0)),"")</f>
        <v/>
      </c>
      <c r="C7" s="94"/>
      <c r="D7" s="94"/>
      <c r="E7" s="94"/>
      <c r="F7" s="94"/>
      <c r="G7" s="94"/>
      <c r="H7" s="94"/>
      <c r="I7" s="94"/>
      <c r="J7" s="94"/>
      <c r="K7" s="94"/>
      <c r="L7" s="94"/>
      <c r="M7" s="94"/>
      <c r="N7" s="28" t="s">
        <v>155</v>
      </c>
    </row>
    <row r="8" spans="1:14" s="1" customFormat="1" ht="15.75" customHeight="1" x14ac:dyDescent="0.3">
      <c r="A8" s="9" t="s">
        <v>10</v>
      </c>
      <c r="B8" s="94" t="str">
        <f>IFERROR(INDEX(LIST!$J$3:$J$30,MATCH('Navigator Quarterly Invoice'!$B$3,LIST!$F$3:$F$30,0)),"")</f>
        <v/>
      </c>
      <c r="C8" s="94"/>
      <c r="D8" s="94"/>
      <c r="E8" s="94"/>
      <c r="F8" s="94"/>
      <c r="G8" s="94"/>
      <c r="H8" s="94"/>
      <c r="I8" s="94"/>
      <c r="J8" s="94"/>
      <c r="K8" s="94"/>
      <c r="L8" s="94"/>
      <c r="M8" s="94"/>
      <c r="N8" s="28" t="s">
        <v>155</v>
      </c>
    </row>
    <row r="9" spans="1:14" ht="31.5" customHeight="1" x14ac:dyDescent="0.3">
      <c r="A9" s="10" t="s">
        <v>150</v>
      </c>
      <c r="B9" s="95"/>
      <c r="C9" s="95"/>
      <c r="D9" s="95"/>
      <c r="E9" s="95"/>
      <c r="F9" s="95"/>
      <c r="G9" s="95"/>
      <c r="H9" s="95"/>
      <c r="I9" s="95"/>
      <c r="J9" s="95"/>
      <c r="K9" s="95"/>
      <c r="L9" s="95"/>
      <c r="M9" s="95"/>
      <c r="N9" s="29" t="s">
        <v>155</v>
      </c>
    </row>
    <row r="10" spans="1:14" ht="15.6" x14ac:dyDescent="0.3">
      <c r="A10" s="10" t="s">
        <v>151</v>
      </c>
      <c r="B10" s="95"/>
      <c r="C10" s="95"/>
      <c r="D10" s="95"/>
      <c r="E10" s="95"/>
      <c r="F10" s="95"/>
      <c r="G10" s="95"/>
      <c r="H10" s="95"/>
      <c r="I10" s="95"/>
      <c r="J10" s="95"/>
      <c r="K10" s="95"/>
      <c r="L10" s="95"/>
      <c r="M10" s="95"/>
      <c r="N10" s="29" t="s">
        <v>155</v>
      </c>
    </row>
    <row r="11" spans="1:14" ht="15.6" x14ac:dyDescent="0.3">
      <c r="A11" s="10" t="s">
        <v>152</v>
      </c>
      <c r="B11" s="95"/>
      <c r="C11" s="95"/>
      <c r="D11" s="95"/>
      <c r="E11" s="95"/>
      <c r="F11" s="95"/>
      <c r="G11" s="95"/>
      <c r="H11" s="95"/>
      <c r="I11" s="95"/>
      <c r="J11" s="95"/>
      <c r="K11" s="95"/>
      <c r="L11" s="95"/>
      <c r="M11" s="95"/>
      <c r="N11" s="29" t="s">
        <v>155</v>
      </c>
    </row>
    <row r="12" spans="1:14" ht="15.6" x14ac:dyDescent="0.3">
      <c r="A12" s="10" t="s">
        <v>153</v>
      </c>
      <c r="B12" s="95"/>
      <c r="C12" s="95"/>
      <c r="D12" s="95"/>
      <c r="E12" s="95"/>
      <c r="F12" s="95"/>
      <c r="G12" s="95"/>
      <c r="H12" s="95"/>
      <c r="I12" s="95"/>
      <c r="J12" s="95"/>
      <c r="K12" s="95"/>
      <c r="L12" s="95"/>
      <c r="M12" s="95"/>
      <c r="N12" s="4" t="s">
        <v>155</v>
      </c>
    </row>
    <row r="13" spans="1:14" s="1" customFormat="1" ht="15.6" x14ac:dyDescent="0.3">
      <c r="A13" s="10" t="s">
        <v>154</v>
      </c>
      <c r="B13" s="95"/>
      <c r="C13" s="95"/>
      <c r="D13" s="95"/>
      <c r="E13" s="95"/>
      <c r="F13" s="95"/>
      <c r="G13" s="95"/>
      <c r="H13" s="95"/>
      <c r="I13" s="95"/>
      <c r="J13" s="95"/>
      <c r="K13" s="95"/>
      <c r="L13" s="95"/>
      <c r="M13" s="95"/>
      <c r="N13" s="4" t="s">
        <v>155</v>
      </c>
    </row>
    <row r="14" spans="1:14" s="3" customFormat="1" ht="48" customHeight="1" x14ac:dyDescent="0.25">
      <c r="A14" s="11" t="s">
        <v>0</v>
      </c>
      <c r="B14" s="96" t="s">
        <v>161</v>
      </c>
      <c r="C14" s="96"/>
      <c r="D14" s="96"/>
      <c r="E14" s="96"/>
      <c r="F14" s="96"/>
      <c r="G14" s="96"/>
      <c r="H14" s="96"/>
      <c r="I14" s="96"/>
      <c r="J14" s="96"/>
      <c r="K14" s="96"/>
      <c r="L14" s="96"/>
      <c r="M14" s="96"/>
      <c r="N14" s="7" t="s">
        <v>155</v>
      </c>
    </row>
    <row r="15" spans="1:14" s="68" customFormat="1" ht="92.25" customHeight="1" x14ac:dyDescent="0.3">
      <c r="A15" s="24" t="s">
        <v>158</v>
      </c>
      <c r="B15" s="64" t="s">
        <v>7</v>
      </c>
      <c r="C15" s="64" t="s">
        <v>25</v>
      </c>
      <c r="D15" s="64" t="s">
        <v>24</v>
      </c>
      <c r="E15" s="64" t="s">
        <v>2</v>
      </c>
      <c r="F15" s="64" t="s">
        <v>9</v>
      </c>
      <c r="G15" s="64" t="s">
        <v>19</v>
      </c>
      <c r="H15" s="64" t="s">
        <v>20</v>
      </c>
      <c r="I15" s="64" t="s">
        <v>21</v>
      </c>
      <c r="J15" s="65" t="s">
        <v>166</v>
      </c>
      <c r="K15" s="65" t="s">
        <v>167</v>
      </c>
      <c r="L15" s="65" t="s">
        <v>164</v>
      </c>
      <c r="M15" s="66" t="s">
        <v>8</v>
      </c>
      <c r="N15" s="67" t="s">
        <v>155</v>
      </c>
    </row>
    <row r="16" spans="1:14" s="3" customFormat="1" ht="20.100000000000001" customHeight="1" x14ac:dyDescent="0.25">
      <c r="A16" s="32" t="s">
        <v>165</v>
      </c>
      <c r="B16" s="25"/>
      <c r="C16" s="25"/>
      <c r="D16" s="26"/>
      <c r="E16" s="41" t="str">
        <f>IFERROR(INDEX(LIST!$B$2:$B$6,MATCH('Navigator Quarterly Invoice'!$D$16,LIST!$A$2:$A$6,0)),"")</f>
        <v/>
      </c>
      <c r="F16" s="40" t="str">
        <f>IFERROR(26250/E16,"")</f>
        <v/>
      </c>
      <c r="G16" s="39" t="str">
        <f>IFERROR(MAX(INDEX(LIST!$C$2:$C$6,MATCH('Navigator Quarterly Invoice'!D16,LIST!$A$2:$A$6,1)),B16),"")</f>
        <v/>
      </c>
      <c r="H16" s="39" t="str">
        <f>IFERROR(MIN(INDEX(LIST!$D$3:$D$6,MATCH('Navigator Quarterly Invoice'!$D$16,LIST!$A$3:$A$6,0)),C16),"")</f>
        <v/>
      </c>
      <c r="I16" s="38" t="str">
        <f>IFERROR(IF(H16=0,0,H16-G16+1),"")</f>
        <v/>
      </c>
      <c r="J16" s="60"/>
      <c r="K16" s="60"/>
      <c r="L16" s="38" t="str">
        <f t="shared" ref="L16:L18" si="0">IFERROR(IF(AND(J16/SUM(J16,K16)&gt;=0.75,J16/SUM(J16,K16)&lt;=1),IF(J16+K16&lt;=2000,(J16+K16),0)," "),"")</f>
        <v/>
      </c>
      <c r="M16" s="36">
        <f>IFERROR(IF(SUM(J16,K16)&lt;=0,MIN(26250,($F$16*$I$16)),IF(AND($I$16="",(NOT($L$16=""))),$L$16,IF(AND($I$16&gt;=0,NOT($L$16="")),MIN(26250,($F$16*$I$16))+$L$16,IF(AND($I$16&gt;=0,$L$16=""),MIN(26250,($F$16*$I$16))+$L$16,0)))),0)</f>
        <v>0</v>
      </c>
      <c r="N16" s="30" t="s">
        <v>155</v>
      </c>
    </row>
    <row r="17" spans="1:14" s="3" customFormat="1" ht="20.100000000000001" customHeight="1" x14ac:dyDescent="0.25">
      <c r="A17" s="32"/>
      <c r="B17" s="25"/>
      <c r="C17" s="25"/>
      <c r="D17" s="26"/>
      <c r="E17" s="41" t="str">
        <f>IFERROR(INDEX(LIST!$B$2:$B$6,MATCH('Navigator Quarterly Invoice'!$D$17,LIST!$A$2:$A$6,0)),"")</f>
        <v/>
      </c>
      <c r="F17" s="40" t="str">
        <f>IFERROR(26250/E17,"")</f>
        <v/>
      </c>
      <c r="G17" s="39" t="str">
        <f>IFERROR(MAX(INDEX(LIST!$C$2:$C$6,MATCH('Navigator Quarterly Invoice'!D17,LIST!$A$2:$A$6,1)),B17),"")</f>
        <v/>
      </c>
      <c r="H17" s="39" t="str">
        <f>IFERROR(MIN(INDEX(LIST!$D$3:$D$6,MATCH('Navigator Quarterly Invoice'!$D$17,LIST!$A$3:$A$6,0)),C17),"")</f>
        <v/>
      </c>
      <c r="I17" s="38" t="str">
        <f>IFERROR(IF(H17=0,0,H17-G17+1),"")</f>
        <v/>
      </c>
      <c r="J17" s="60"/>
      <c r="K17" s="60"/>
      <c r="L17" s="38" t="str">
        <f t="shared" si="0"/>
        <v/>
      </c>
      <c r="M17" s="36">
        <f>IFERROR(IF(SUM(J17,K17)&lt;=0,MIN(26250,($F$17*$I$17)),IF(AND($I$17="",(NOT($L$17=""))),$L$17,IF(AND($I$17&gt;=0,NOT($L$17="")),MIN(26250,($F$17*$I$17))+$L$17,IF(AND($I$17&gt;=0,$L$17=""),MIN(26250,($F$17*$I$17))+$L$17,0)))),0)</f>
        <v>0</v>
      </c>
      <c r="N17" s="30" t="s">
        <v>155</v>
      </c>
    </row>
    <row r="18" spans="1:14" s="3" customFormat="1" ht="20.100000000000001" customHeight="1" x14ac:dyDescent="0.25">
      <c r="A18" s="69" t="s">
        <v>23</v>
      </c>
      <c r="B18" s="27" t="s">
        <v>6</v>
      </c>
      <c r="C18" s="27" t="s">
        <v>6</v>
      </c>
      <c r="D18" s="27" t="s">
        <v>6</v>
      </c>
      <c r="E18" s="27" t="s">
        <v>6</v>
      </c>
      <c r="F18" s="27" t="s">
        <v>6</v>
      </c>
      <c r="G18" s="27" t="s">
        <v>6</v>
      </c>
      <c r="H18" s="27" t="s">
        <v>6</v>
      </c>
      <c r="I18" s="33" t="s">
        <v>6</v>
      </c>
      <c r="J18" s="34"/>
      <c r="K18" s="35" t="str">
        <f t="shared" ref="K18" si="1">IF(ISBLANK(J18),"",(MIN(2000,J18)*0.75))</f>
        <v/>
      </c>
      <c r="L18" s="35" t="str">
        <f t="shared" si="0"/>
        <v/>
      </c>
      <c r="M18" s="83"/>
      <c r="N18" s="31" t="s">
        <v>155</v>
      </c>
    </row>
    <row r="19" spans="1:14" s="3" customFormat="1" ht="20.100000000000001" customHeight="1" x14ac:dyDescent="0.25">
      <c r="A19" s="97" t="s">
        <v>3</v>
      </c>
      <c r="B19" s="97"/>
      <c r="C19" s="97"/>
      <c r="D19" s="97"/>
      <c r="E19" s="97"/>
      <c r="F19" s="97"/>
      <c r="G19" s="97"/>
      <c r="H19" s="97"/>
      <c r="I19" s="97"/>
      <c r="J19" s="61"/>
      <c r="K19" s="61"/>
      <c r="L19" s="61"/>
      <c r="M19" s="37">
        <f>SUM(M16:M18)</f>
        <v>0</v>
      </c>
      <c r="N19" s="31" t="s">
        <v>155</v>
      </c>
    </row>
    <row r="20" spans="1:14" s="3" customFormat="1" ht="58.5" customHeight="1" x14ac:dyDescent="0.35">
      <c r="A20" s="98" t="s">
        <v>22</v>
      </c>
      <c r="B20" s="98"/>
      <c r="C20" s="98"/>
      <c r="D20" s="98"/>
      <c r="E20" s="98"/>
      <c r="F20" s="98"/>
      <c r="G20" s="98"/>
      <c r="H20" s="98"/>
      <c r="I20" s="98"/>
      <c r="J20" s="98"/>
      <c r="K20" s="98"/>
      <c r="L20" s="98"/>
      <c r="M20" s="98"/>
      <c r="N20" s="31" t="s">
        <v>155</v>
      </c>
    </row>
    <row r="21" spans="1:14" s="3" customFormat="1" ht="20.100000000000001" customHeight="1" x14ac:dyDescent="0.25">
      <c r="A21" s="99" t="s">
        <v>4</v>
      </c>
      <c r="B21" s="99"/>
      <c r="C21" s="99"/>
      <c r="D21" s="99"/>
      <c r="E21" s="99"/>
      <c r="F21" s="99"/>
      <c r="G21" s="99"/>
      <c r="H21" s="99"/>
      <c r="I21" s="99"/>
      <c r="J21" s="99"/>
      <c r="K21" s="99"/>
      <c r="L21" s="99"/>
      <c r="M21" s="99"/>
      <c r="N21" s="5" t="s">
        <v>155</v>
      </c>
    </row>
    <row r="22" spans="1:14" ht="15.6" hidden="1" x14ac:dyDescent="0.3">
      <c r="A22" s="62"/>
      <c r="B22" s="62"/>
      <c r="C22" s="62"/>
      <c r="D22" s="62"/>
      <c r="E22" s="62"/>
      <c r="F22" s="62"/>
      <c r="G22" s="62"/>
      <c r="H22" s="62"/>
      <c r="I22" s="62"/>
      <c r="J22" s="62"/>
      <c r="K22" s="62"/>
      <c r="L22" s="62"/>
      <c r="M22" s="62"/>
    </row>
  </sheetData>
  <sheetProtection algorithmName="SHA-512" hashValue="TPlUTT4wTRi5ggC41oJTcy2topeTdoeuHip/ZIdeJInBOPU9qUBR0FU9qzcodXKCfz1AFD6Ab2h8j7AlRkuXGA==" saltValue="7SRKZrkcCjKXntUsWRGrhg==" spinCount="100000" sheet="1" objects="1" scenarios="1"/>
  <mergeCells count="17">
    <mergeCell ref="B12:M12"/>
    <mergeCell ref="A1:M1"/>
    <mergeCell ref="A2:M2"/>
    <mergeCell ref="C3:M3"/>
    <mergeCell ref="B4:M4"/>
    <mergeCell ref="B5:M5"/>
    <mergeCell ref="B6:M6"/>
    <mergeCell ref="B7:M7"/>
    <mergeCell ref="B8:M8"/>
    <mergeCell ref="B9:M9"/>
    <mergeCell ref="B10:M10"/>
    <mergeCell ref="B11:M11"/>
    <mergeCell ref="B13:M13"/>
    <mergeCell ref="B14:M14"/>
    <mergeCell ref="A19:I19"/>
    <mergeCell ref="A20:M20"/>
    <mergeCell ref="A21:M21"/>
  </mergeCells>
  <conditionalFormatting sqref="B3">
    <cfRule type="expression" dxfId="23" priority="10">
      <formula>OR(ISBLANK($B$3),$B$3="")</formula>
    </cfRule>
  </conditionalFormatting>
  <conditionalFormatting sqref="B4">
    <cfRule type="expression" dxfId="22" priority="9">
      <formula>OR($B$4="[Type invoice date]",$B$4="")</formula>
    </cfRule>
  </conditionalFormatting>
  <conditionalFormatting sqref="B5">
    <cfRule type="expression" dxfId="21" priority="8">
      <formula>OR($B$5="[Type invoice number]",$B$5="")</formula>
    </cfRule>
  </conditionalFormatting>
  <conditionalFormatting sqref="B9">
    <cfRule type="expression" dxfId="20" priority="7">
      <formula>OR($B$9="[Type name of contact person]",$B$9="")</formula>
    </cfRule>
  </conditionalFormatting>
  <conditionalFormatting sqref="B10">
    <cfRule type="expression" dxfId="19" priority="6">
      <formula>OR($B$10="[Type the street address of the Workforce Development Board]",$B$10="")</formula>
    </cfRule>
  </conditionalFormatting>
  <conditionalFormatting sqref="B11">
    <cfRule type="expression" dxfId="18" priority="5">
      <formula>OR($B$11="[Type the city, state and ZIP code of the Workforce Development Board]",$B$11="")</formula>
    </cfRule>
  </conditionalFormatting>
  <conditionalFormatting sqref="B12">
    <cfRule type="expression" dxfId="17" priority="4">
      <formula>OR($B$12="[Type to e-mail address of the contact person]",$B$12="")</formula>
    </cfRule>
  </conditionalFormatting>
  <conditionalFormatting sqref="B13">
    <cfRule type="expression" dxfId="16" priority="3">
      <formula>OR($B$13="[Type the phone number of the contact person]",$B$13="")</formula>
    </cfRule>
  </conditionalFormatting>
  <conditionalFormatting sqref="D16">
    <cfRule type="expression" dxfId="15" priority="2">
      <formula>ISBLANK($D$16)</formula>
    </cfRule>
  </conditionalFormatting>
  <conditionalFormatting sqref="D17">
    <cfRule type="expression" dxfId="14" priority="1">
      <formula>ISBLANK($D$17)</formula>
    </cfRule>
  </conditionalFormatting>
  <dataValidations count="21">
    <dataValidation type="decimal" allowBlank="1" showInputMessage="1" showErrorMessage="1" errorTitle="Mentorship Payment" error="Please Enter A Valid Amount. _x000a__x000a_Must Not Exceedt: 2,000" promptTitle="Board 2 Mentoship Fee" prompt="At least 75% Qrtly Mentorship fee of $2,000 must be paid directly to the Student Hireability Mentor. Additional funds may be used toward other mentorship related costs." sqref="K17" xr:uid="{00000000-0002-0000-0300-000000000000}">
      <formula1>0</formula1>
      <formula2>2000</formula2>
    </dataValidation>
    <dataValidation allowBlank="1" showInputMessage="1" showErrorMessage="1" prompt="TWC purchase order number" sqref="B8:M8" xr:uid="{00000000-0002-0000-0300-000001000000}"/>
    <dataValidation allowBlank="1" showInputMessage="1" showErrorMessage="1" prompt="TWC contract number" sqref="B7:M7" xr:uid="{00000000-0002-0000-0300-000002000000}"/>
    <dataValidation allowBlank="1" showInputMessage="1" showErrorMessage="1" prompt="Vendor number" sqref="B6:M6" xr:uid="{00000000-0002-0000-0300-000003000000}"/>
    <dataValidation allowBlank="1" showInputMessage="1" showErrorMessage="1" promptTitle="Bill to e-mail:" prompt="Email invoices to the email address in this cell." sqref="B14:M14" xr:uid="{00000000-0002-0000-0300-000004000000}"/>
    <dataValidation type="textLength" operator="greaterThan" showInputMessage="1" showErrorMessage="1" error="Enter contact phone number to proceed." promptTitle="Contact Phone Number Required" prompt="Phone number for the Workforce Development Board's contact person for the invoice" sqref="B13:M13" xr:uid="{00000000-0002-0000-0300-000005000000}">
      <formula1>11</formula1>
    </dataValidation>
    <dataValidation type="textLength" operator="greaterThan" showInputMessage="1" showErrorMessage="1" error="Enter contact e-mail address to continue" promptTitle="Contact E-mail Adddress Required" prompt="Email address for the Workforce Development Board's contact person for the invoice" sqref="B12:M12" xr:uid="{00000000-0002-0000-0300-000006000000}">
      <formula1>1</formula1>
    </dataValidation>
    <dataValidation allowBlank="1" showInputMessage="1" showErrorMessage="1" promptTitle="City, State, ZIP Code required" prompt="City, State and ZIP code for the Workforce Development Boards's address" sqref="B11:M11" xr:uid="{00000000-0002-0000-0300-000007000000}"/>
    <dataValidation allowBlank="1" showInputMessage="1" showErrorMessage="1" promptTitle="Street Adress Required" prompt="Street address for the Workforce Development Board" sqref="B10:M10" xr:uid="{00000000-0002-0000-0300-000008000000}"/>
    <dataValidation allowBlank="1" showInputMessage="1" showErrorMessage="1" promptTitle="Contact Person Required" prompt="Name of the Workforce Development Board's contact person for the invoice" sqref="B9:M9" xr:uid="{00000000-0002-0000-0300-000009000000}"/>
    <dataValidation allowBlank="1" showInputMessage="1" showErrorMessage="1" prompt="Invoice date required" sqref="B4:M4" xr:uid="{00000000-0002-0000-0300-00000A000000}"/>
    <dataValidation type="textLength" operator="greaterThan" showInputMessage="1" showErrorMessage="1" error="Enter invoice number to proceed" prompt="Invoice number required" sqref="B5:M5" xr:uid="{00000000-0002-0000-0300-00000B000000}">
      <formula1>1</formula1>
    </dataValidation>
    <dataValidation operator="greaterThan" allowBlank="1" showInputMessage="1" prompt="Navigator 1 Full Name" sqref="A16" xr:uid="{00000000-0002-0000-0300-00000C000000}"/>
    <dataValidation type="whole" allowBlank="1" showInputMessage="1" showErrorMessage="1" errorTitle="Error" error="Invalid amount.  Enter initial service payment not to exceed $25,000 per TWC required navigator under this program." promptTitle="Initial Service Payment" prompt="Enter amount of advance payment request, if required, not to exceed $26,250 per TWC required navigator under this program. On fourth quarter invoice, enter negative advance amount, if an advance was required and received." sqref="M18" xr:uid="{00000000-0002-0000-0300-000011000000}">
      <formula1>-52500</formula1>
      <formula2>52500</formula2>
    </dataValidation>
    <dataValidation operator="greaterThan" allowBlank="1" showInputMessage="1" prompt="Navigator 2 Full Name" sqref="A17" xr:uid="{00000000-0002-0000-0300-000012000000}"/>
    <dataValidation type="decimal" allowBlank="1" showInputMessage="1" showErrorMessage="1" errorTitle="Mentorship Payment" error="Please Enter A Valid Amount. _x000a__x000a_Must Not Exceedt: 2,000" promptTitle="Navigator 2 Mentorship Fee" prompt="At least 75% Qrtly Mentorship fee of $2,000 must be paid directly to the Student Hireability Mentor. Additional funds may be used toward other mentorship related costs." sqref="J17" xr:uid="{00000000-0002-0000-0300-000013000000}">
      <formula1>0</formula1>
      <formula2>2000</formula2>
    </dataValidation>
    <dataValidation type="decimal" allowBlank="1" showInputMessage="1" showErrorMessage="1" errorTitle="Mentorship Payment" error="Please Enter A Valid Amount. _x000a__x000a_Must Not Exceedt: 2,000" promptTitle="Navigator 1 Mentorship Fee" prompt="At least 75% Qrtly Mentorship fee of $2,000 must be paid directly to the Student Hireability Mentor. Additional funds may be used toward other mentorship related costs." sqref="J16" xr:uid="{00000000-0002-0000-0300-000014000000}">
      <formula1>0</formula1>
      <formula2>2000</formula2>
    </dataValidation>
    <dataValidation type="decimal" allowBlank="1" showInputMessage="1" showErrorMessage="1" errorTitle="Mentorship Payment" error="Please Enter A Valid Amount. _x000a__x000a_Must Not Exceedt: 2,000" promptTitle="Board 1 Mentorship Fee" prompt="At least 75% Qrtly Mentorship fee of $2,000 must be paid directly to the Student Hireability Mentor. Additional funds may be used toward other mentorship related costs." sqref="K16" xr:uid="{00000000-0002-0000-0300-000015000000}">
      <formula1>0</formula1>
      <formula2>2000</formula2>
    </dataValidation>
    <dataValidation type="date" operator="greaterThan" allowBlank="1" showInputMessage="1" showErrorMessage="1" errorTitle="Error" error="Must Insert Hire Date: &gt;8/31/2022" promptTitle="Navigator 1 Hire Date" prompt="If the navigator started work for the program during the quarter being invoiced, enter the date the navigator began working for the program." sqref="B16" xr:uid="{91CC3C3F-7710-4B45-A398-B3959AF68B1E}">
      <formula1>44804</formula1>
    </dataValidation>
    <dataValidation type="date" operator="greaterThan" allowBlank="1" showInputMessage="1" showErrorMessage="1" errorTitle="Error" error="Must Insert Hire Date: &gt;8/31/2022" promptTitle="Navigator 2 Hire Date" prompt="If the navigator started work for the program during the quarter being invoiced, enter the date the navigator began working for the program." sqref="B17" xr:uid="{08E2E6D9-93A6-4830-8A8E-5EC3AB94423B}">
      <formula1>44804</formula1>
    </dataValidation>
    <dataValidation type="date" operator="greaterThan" allowBlank="1" showInputMessage="1" showErrorMessage="1" errorTitle="Error" error="Must insert termination date: &gt; 9/1/2022" promptTitle="Navigator 1 End Date" prompt="If the navigator terminated employment during the quarter being invoiced, enter the last date the navigator worked for the program." sqref="C16:C17" xr:uid="{D092630F-762C-4F97-9F19-1BE159BA9960}">
      <formula1>44805</formula1>
    </dataValidation>
  </dataValidations>
  <hyperlinks>
    <hyperlink ref="B14" r:id="rId1" display="StudentNavigators@twc.state.tx.us; cc APPO@twc.state.tx.us" xr:uid="{00000000-0004-0000-0300-000000000000}"/>
    <hyperlink ref="B14:M14" r:id="rId2" display="StudentNavigators@twc.texas.gov;  APPO@twc.texas.gov" xr:uid="{00000000-0004-0000-0300-000001000000}"/>
  </hyperlinks>
  <printOptions horizontalCentered="1"/>
  <pageMargins left="0" right="0" top="0.75" bottom="0.75" header="0.3" footer="0.3"/>
  <pageSetup scale="59" orientation="landscape"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LWDB Number Required" prompt="Use the drop down arrow to choose the Local Workforce Development Board number for the Board invoicing." xr:uid="{00000000-0002-0000-0300-000016000000}">
          <x14:formula1>
            <xm:f>LIST!$F$2:$F$30</xm:f>
          </x14:formula1>
          <xm:sqref>B3</xm:sqref>
        </x14:dataValidation>
        <x14:dataValidation type="list" allowBlank="1" showInputMessage="1" showErrorMessage="1" promptTitle="Navigator 1 Quarter Required" prompt="Use the drop down box to choose the quarter being billed in FY2022.  The first quarter begins with September 2021 through November 2021." xr:uid="{00000000-0002-0000-0300-000017000000}">
          <x14:formula1>
            <xm:f>LIST!$A$2:$A$6</xm:f>
          </x14:formula1>
          <xm:sqref>D16</xm:sqref>
        </x14:dataValidation>
        <x14:dataValidation type="list" allowBlank="1" showInputMessage="1" showErrorMessage="1" promptTitle="Navigator 2 Quarter Required" prompt="Use the drop down box to choose the quarter being billed in FY2022.  The first quarter begins with September 2021 through November 2021." xr:uid="{00000000-0002-0000-0300-000018000000}">
          <x14:formula1>
            <xm:f>LIST!$A$2:$A$6</xm:f>
          </x14:formula1>
          <xm:sqref>D17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30"/>
  <sheetViews>
    <sheetView workbookViewId="0">
      <selection activeCell="G10" sqref="G10"/>
    </sheetView>
  </sheetViews>
  <sheetFormatPr defaultRowHeight="13.2" x14ac:dyDescent="0.25"/>
  <cols>
    <col min="1" max="1" width="15.44140625" bestFit="1" customWidth="1"/>
    <col min="3" max="3" width="9.33203125" bestFit="1" customWidth="1"/>
    <col min="4" max="4" width="10.109375" bestFit="1" customWidth="1"/>
    <col min="6" max="6" width="7.109375" bestFit="1" customWidth="1"/>
    <col min="7" max="7" width="52.88671875" bestFit="1" customWidth="1"/>
    <col min="8" max="8" width="11" bestFit="1" customWidth="1"/>
    <col min="9" max="9" width="11.88671875" bestFit="1" customWidth="1"/>
    <col min="10" max="10" width="12.6640625" style="17" bestFit="1" customWidth="1"/>
    <col min="11" max="11" width="11.44140625" style="17" bestFit="1" customWidth="1"/>
    <col min="12" max="12" width="11.6640625" bestFit="1" customWidth="1"/>
    <col min="15" max="15" width="51.33203125" bestFit="1" customWidth="1"/>
    <col min="16" max="16" width="11" bestFit="1" customWidth="1"/>
    <col min="17" max="17" width="10.88671875" bestFit="1" customWidth="1"/>
    <col min="18" max="18" width="12.6640625" style="17" bestFit="1" customWidth="1"/>
    <col min="19" max="19" width="11.6640625" style="17" bestFit="1" customWidth="1"/>
    <col min="20" max="20" width="11.88671875" bestFit="1" customWidth="1"/>
  </cols>
  <sheetData>
    <row r="1" spans="1:20" ht="13.8" x14ac:dyDescent="0.3">
      <c r="A1" t="s">
        <v>1</v>
      </c>
      <c r="B1" t="s">
        <v>5</v>
      </c>
      <c r="C1" t="s">
        <v>17</v>
      </c>
      <c r="D1" t="s">
        <v>18</v>
      </c>
      <c r="F1" s="15" t="s">
        <v>26</v>
      </c>
      <c r="G1" s="15" t="s">
        <v>27</v>
      </c>
      <c r="H1" s="15" t="s">
        <v>28</v>
      </c>
      <c r="I1" s="15" t="s">
        <v>145</v>
      </c>
      <c r="J1" s="19" t="s">
        <v>29</v>
      </c>
      <c r="K1" s="19" t="s">
        <v>115</v>
      </c>
      <c r="L1" s="15" t="s">
        <v>30</v>
      </c>
      <c r="N1" s="18" t="s">
        <v>26</v>
      </c>
      <c r="O1" s="18" t="s">
        <v>27</v>
      </c>
      <c r="P1" s="18" t="s">
        <v>28</v>
      </c>
      <c r="Q1" s="18" t="s">
        <v>145</v>
      </c>
      <c r="R1" s="18" t="s">
        <v>29</v>
      </c>
      <c r="S1" s="23" t="s">
        <v>115</v>
      </c>
      <c r="T1" s="18" t="s">
        <v>30</v>
      </c>
    </row>
    <row r="2" spans="1:20" x14ac:dyDescent="0.25">
      <c r="F2" s="13" t="str">
        <f>""</f>
        <v/>
      </c>
      <c r="G2" s="14" t="s">
        <v>116</v>
      </c>
      <c r="H2" s="13"/>
      <c r="J2" s="20"/>
      <c r="K2" s="20"/>
      <c r="L2" s="13"/>
      <c r="N2">
        <f t="shared" ref="N2:N29" si="0">INDEX(F:F,MATCH(P2,H:H,0))</f>
        <v>1</v>
      </c>
      <c r="O2" t="s">
        <v>113</v>
      </c>
      <c r="P2" t="s">
        <v>112</v>
      </c>
      <c r="Q2" t="s">
        <v>146</v>
      </c>
      <c r="R2" t="s">
        <v>175</v>
      </c>
      <c r="S2" s="17">
        <v>113000</v>
      </c>
      <c r="T2" t="s">
        <v>144</v>
      </c>
    </row>
    <row r="3" spans="1:20" x14ac:dyDescent="0.25">
      <c r="A3" s="16" t="s">
        <v>171</v>
      </c>
      <c r="B3">
        <v>91</v>
      </c>
      <c r="C3" s="12">
        <v>44805</v>
      </c>
      <c r="D3" s="12">
        <v>44895</v>
      </c>
      <c r="F3" s="13">
        <v>1</v>
      </c>
      <c r="G3" s="13" t="s">
        <v>113</v>
      </c>
      <c r="H3" s="13" t="s">
        <v>112</v>
      </c>
      <c r="I3" s="22" t="s">
        <v>146</v>
      </c>
      <c r="J3" s="20" t="s">
        <v>175</v>
      </c>
      <c r="K3" s="20">
        <v>113000</v>
      </c>
      <c r="L3" s="13" t="s">
        <v>144</v>
      </c>
      <c r="N3">
        <f t="shared" si="0"/>
        <v>2</v>
      </c>
      <c r="O3" t="s">
        <v>87</v>
      </c>
      <c r="P3" t="s">
        <v>86</v>
      </c>
      <c r="Q3" t="s">
        <v>85</v>
      </c>
      <c r="R3" t="s">
        <v>176</v>
      </c>
      <c r="S3" s="17">
        <v>113000</v>
      </c>
      <c r="T3" t="s">
        <v>136</v>
      </c>
    </row>
    <row r="4" spans="1:20" x14ac:dyDescent="0.25">
      <c r="A4" s="16" t="s">
        <v>172</v>
      </c>
      <c r="B4">
        <v>90</v>
      </c>
      <c r="C4" s="12">
        <v>44896</v>
      </c>
      <c r="D4" s="12">
        <v>44985</v>
      </c>
      <c r="F4" s="13">
        <v>2</v>
      </c>
      <c r="G4" s="13" t="s">
        <v>87</v>
      </c>
      <c r="H4" s="13" t="s">
        <v>86</v>
      </c>
      <c r="I4" t="s">
        <v>85</v>
      </c>
      <c r="J4" s="20" t="s">
        <v>176</v>
      </c>
      <c r="K4" s="20">
        <v>113000</v>
      </c>
      <c r="L4" s="13" t="s">
        <v>136</v>
      </c>
      <c r="N4">
        <f t="shared" si="0"/>
        <v>3</v>
      </c>
      <c r="O4" t="s">
        <v>69</v>
      </c>
      <c r="P4" t="s">
        <v>68</v>
      </c>
      <c r="Q4" t="s">
        <v>67</v>
      </c>
      <c r="R4" t="s">
        <v>177</v>
      </c>
      <c r="S4" s="17">
        <v>113000</v>
      </c>
      <c r="T4" t="s">
        <v>131</v>
      </c>
    </row>
    <row r="5" spans="1:20" x14ac:dyDescent="0.25">
      <c r="A5" s="16" t="s">
        <v>173</v>
      </c>
      <c r="B5">
        <v>92</v>
      </c>
      <c r="C5" s="12">
        <v>44986</v>
      </c>
      <c r="D5" s="12">
        <v>45077</v>
      </c>
      <c r="F5" s="13">
        <v>3</v>
      </c>
      <c r="G5" s="13" t="s">
        <v>69</v>
      </c>
      <c r="H5" s="13" t="s">
        <v>68</v>
      </c>
      <c r="I5" t="s">
        <v>67</v>
      </c>
      <c r="J5" s="20" t="s">
        <v>177</v>
      </c>
      <c r="K5" s="20">
        <v>113000</v>
      </c>
      <c r="L5" s="13" t="s">
        <v>131</v>
      </c>
      <c r="N5">
        <f t="shared" si="0"/>
        <v>4</v>
      </c>
      <c r="O5" t="s">
        <v>72</v>
      </c>
      <c r="P5" t="s">
        <v>71</v>
      </c>
      <c r="Q5" t="s">
        <v>70</v>
      </c>
      <c r="R5" t="s">
        <v>178</v>
      </c>
      <c r="S5" s="17">
        <v>226000</v>
      </c>
      <c r="T5" t="s">
        <v>132</v>
      </c>
    </row>
    <row r="6" spans="1:20" x14ac:dyDescent="0.25">
      <c r="A6" s="16" t="s">
        <v>174</v>
      </c>
      <c r="B6">
        <v>92</v>
      </c>
      <c r="C6" s="12">
        <v>45078</v>
      </c>
      <c r="D6" s="12">
        <v>45169</v>
      </c>
      <c r="F6" s="13">
        <v>4</v>
      </c>
      <c r="G6" s="13" t="s">
        <v>72</v>
      </c>
      <c r="H6" s="13" t="s">
        <v>71</v>
      </c>
      <c r="I6" t="s">
        <v>70</v>
      </c>
      <c r="J6" s="20" t="s">
        <v>178</v>
      </c>
      <c r="K6" s="20">
        <v>226000</v>
      </c>
      <c r="L6" s="13" t="s">
        <v>132</v>
      </c>
      <c r="N6">
        <f t="shared" si="0"/>
        <v>5</v>
      </c>
      <c r="O6" t="s">
        <v>93</v>
      </c>
      <c r="P6" t="s">
        <v>92</v>
      </c>
      <c r="Q6" t="s">
        <v>91</v>
      </c>
      <c r="R6" t="s">
        <v>179</v>
      </c>
      <c r="S6" s="17">
        <v>226000</v>
      </c>
      <c r="T6" t="s">
        <v>138</v>
      </c>
    </row>
    <row r="7" spans="1:20" x14ac:dyDescent="0.25">
      <c r="A7" t="s">
        <v>4</v>
      </c>
      <c r="F7" s="13">
        <v>5</v>
      </c>
      <c r="G7" s="13" t="s">
        <v>93</v>
      </c>
      <c r="H7" s="13" t="s">
        <v>92</v>
      </c>
      <c r="I7" t="s">
        <v>91</v>
      </c>
      <c r="J7" s="20" t="s">
        <v>179</v>
      </c>
      <c r="K7" s="20">
        <v>226000</v>
      </c>
      <c r="L7" s="13" t="s">
        <v>138</v>
      </c>
      <c r="N7">
        <f t="shared" si="0"/>
        <v>6</v>
      </c>
      <c r="O7" s="16" t="s">
        <v>48</v>
      </c>
      <c r="P7" t="s">
        <v>47</v>
      </c>
      <c r="Q7" t="s">
        <v>46</v>
      </c>
      <c r="R7" t="s">
        <v>180</v>
      </c>
      <c r="S7" s="17">
        <v>226000</v>
      </c>
      <c r="T7" t="s">
        <v>123</v>
      </c>
    </row>
    <row r="8" spans="1:20" x14ac:dyDescent="0.25">
      <c r="F8" s="13">
        <v>6</v>
      </c>
      <c r="G8" s="13" t="s">
        <v>48</v>
      </c>
      <c r="H8" s="13" t="s">
        <v>47</v>
      </c>
      <c r="I8" t="s">
        <v>46</v>
      </c>
      <c r="J8" s="20" t="s">
        <v>180</v>
      </c>
      <c r="K8" s="20">
        <v>226000</v>
      </c>
      <c r="L8" s="13" t="s">
        <v>123</v>
      </c>
      <c r="N8">
        <f t="shared" si="0"/>
        <v>7</v>
      </c>
      <c r="O8" t="s">
        <v>75</v>
      </c>
      <c r="P8" t="s">
        <v>74</v>
      </c>
      <c r="Q8" t="s">
        <v>73</v>
      </c>
      <c r="R8" t="s">
        <v>181</v>
      </c>
      <c r="S8" s="17">
        <v>113000</v>
      </c>
      <c r="T8" t="s">
        <v>130</v>
      </c>
    </row>
    <row r="9" spans="1:20" x14ac:dyDescent="0.25">
      <c r="F9" s="13">
        <v>7</v>
      </c>
      <c r="G9" s="13" t="s">
        <v>75</v>
      </c>
      <c r="H9" s="13" t="s">
        <v>74</v>
      </c>
      <c r="I9" t="s">
        <v>73</v>
      </c>
      <c r="J9" s="20" t="s">
        <v>181</v>
      </c>
      <c r="K9" s="20">
        <v>113000</v>
      </c>
      <c r="L9" s="13" t="s">
        <v>130</v>
      </c>
      <c r="N9">
        <f t="shared" si="0"/>
        <v>8</v>
      </c>
      <c r="O9" t="s">
        <v>51</v>
      </c>
      <c r="P9" t="s">
        <v>50</v>
      </c>
      <c r="Q9" t="s">
        <v>49</v>
      </c>
      <c r="R9" t="s">
        <v>182</v>
      </c>
      <c r="S9" s="17">
        <v>113000</v>
      </c>
      <c r="T9" t="s">
        <v>126</v>
      </c>
    </row>
    <row r="10" spans="1:20" x14ac:dyDescent="0.25">
      <c r="F10" s="13">
        <v>8</v>
      </c>
      <c r="G10" s="13" t="s">
        <v>51</v>
      </c>
      <c r="H10" s="13" t="s">
        <v>50</v>
      </c>
      <c r="I10" t="s">
        <v>49</v>
      </c>
      <c r="J10" s="20" t="s">
        <v>182</v>
      </c>
      <c r="K10" s="20">
        <v>113000</v>
      </c>
      <c r="L10" s="13" t="s">
        <v>126</v>
      </c>
      <c r="N10">
        <f t="shared" si="0"/>
        <v>9</v>
      </c>
      <c r="O10" t="s">
        <v>105</v>
      </c>
      <c r="P10" t="s">
        <v>104</v>
      </c>
      <c r="Q10" t="s">
        <v>103</v>
      </c>
      <c r="R10" t="s">
        <v>183</v>
      </c>
      <c r="S10" s="17">
        <v>113000</v>
      </c>
      <c r="T10" t="s">
        <v>141</v>
      </c>
    </row>
    <row r="11" spans="1:20" x14ac:dyDescent="0.25">
      <c r="F11" s="13">
        <v>9</v>
      </c>
      <c r="G11" s="13" t="s">
        <v>105</v>
      </c>
      <c r="H11" s="13" t="s">
        <v>104</v>
      </c>
      <c r="I11" t="s">
        <v>103</v>
      </c>
      <c r="J11" s="20" t="s">
        <v>183</v>
      </c>
      <c r="K11" s="20">
        <v>113000</v>
      </c>
      <c r="L11" s="13" t="s">
        <v>141</v>
      </c>
      <c r="N11">
        <f t="shared" si="0"/>
        <v>10</v>
      </c>
      <c r="O11" t="s">
        <v>102</v>
      </c>
      <c r="P11" t="s">
        <v>101</v>
      </c>
      <c r="Q11" t="s">
        <v>100</v>
      </c>
      <c r="R11" t="s">
        <v>184</v>
      </c>
      <c r="S11" s="17">
        <v>113000</v>
      </c>
      <c r="T11" t="s">
        <v>114</v>
      </c>
    </row>
    <row r="12" spans="1:20" x14ac:dyDescent="0.25">
      <c r="F12" s="13">
        <v>10</v>
      </c>
      <c r="G12" s="13" t="s">
        <v>102</v>
      </c>
      <c r="H12" s="13" t="s">
        <v>101</v>
      </c>
      <c r="I12" t="s">
        <v>100</v>
      </c>
      <c r="J12" s="20" t="s">
        <v>184</v>
      </c>
      <c r="K12" s="20">
        <v>113000</v>
      </c>
      <c r="L12" s="13" t="s">
        <v>114</v>
      </c>
      <c r="N12">
        <f t="shared" si="0"/>
        <v>11</v>
      </c>
      <c r="O12" t="s">
        <v>78</v>
      </c>
      <c r="P12" t="s">
        <v>77</v>
      </c>
      <c r="Q12" t="s">
        <v>76</v>
      </c>
      <c r="R12" t="s">
        <v>185</v>
      </c>
      <c r="S12" s="17">
        <v>113000</v>
      </c>
      <c r="T12" t="s">
        <v>133</v>
      </c>
    </row>
    <row r="13" spans="1:20" x14ac:dyDescent="0.25">
      <c r="F13" s="13">
        <v>11</v>
      </c>
      <c r="G13" s="13" t="s">
        <v>78</v>
      </c>
      <c r="H13" s="13" t="s">
        <v>77</v>
      </c>
      <c r="I13" t="s">
        <v>76</v>
      </c>
      <c r="J13" s="20" t="s">
        <v>185</v>
      </c>
      <c r="K13" s="20">
        <v>113000</v>
      </c>
      <c r="L13" s="13" t="s">
        <v>133</v>
      </c>
      <c r="N13">
        <f t="shared" si="0"/>
        <v>12</v>
      </c>
      <c r="O13" t="s">
        <v>45</v>
      </c>
      <c r="P13" t="s">
        <v>44</v>
      </c>
      <c r="Q13" t="s">
        <v>43</v>
      </c>
      <c r="R13" t="s">
        <v>186</v>
      </c>
      <c r="S13" s="17">
        <v>113000</v>
      </c>
      <c r="T13" t="s">
        <v>122</v>
      </c>
    </row>
    <row r="14" spans="1:20" x14ac:dyDescent="0.25">
      <c r="F14" s="13">
        <v>12</v>
      </c>
      <c r="G14" s="13" t="s">
        <v>45</v>
      </c>
      <c r="H14" s="13" t="s">
        <v>44</v>
      </c>
      <c r="I14" t="s">
        <v>43</v>
      </c>
      <c r="J14" s="20" t="s">
        <v>186</v>
      </c>
      <c r="K14" s="20">
        <v>113000</v>
      </c>
      <c r="L14" s="13" t="s">
        <v>122</v>
      </c>
      <c r="N14">
        <f t="shared" si="0"/>
        <v>13</v>
      </c>
      <c r="O14" t="s">
        <v>60</v>
      </c>
      <c r="P14" t="s">
        <v>59</v>
      </c>
      <c r="Q14" t="s">
        <v>58</v>
      </c>
      <c r="R14" t="s">
        <v>187</v>
      </c>
      <c r="S14" s="17">
        <v>113000</v>
      </c>
      <c r="T14" t="s">
        <v>127</v>
      </c>
    </row>
    <row r="15" spans="1:20" x14ac:dyDescent="0.25">
      <c r="F15" s="13">
        <v>13</v>
      </c>
      <c r="G15" s="13" t="s">
        <v>60</v>
      </c>
      <c r="H15" s="13" t="s">
        <v>59</v>
      </c>
      <c r="I15" t="s">
        <v>58</v>
      </c>
      <c r="J15" s="20" t="s">
        <v>187</v>
      </c>
      <c r="K15" s="20">
        <v>113000</v>
      </c>
      <c r="L15" s="13" t="s">
        <v>127</v>
      </c>
      <c r="N15">
        <f t="shared" si="0"/>
        <v>14</v>
      </c>
      <c r="O15" t="s">
        <v>108</v>
      </c>
      <c r="P15" t="s">
        <v>107</v>
      </c>
      <c r="Q15" t="s">
        <v>106</v>
      </c>
      <c r="R15" t="s">
        <v>188</v>
      </c>
      <c r="S15" s="17">
        <v>113000</v>
      </c>
      <c r="T15" t="s">
        <v>142</v>
      </c>
    </row>
    <row r="16" spans="1:20" x14ac:dyDescent="0.25">
      <c r="F16" s="13">
        <v>14</v>
      </c>
      <c r="G16" s="13" t="s">
        <v>108</v>
      </c>
      <c r="H16" s="13" t="s">
        <v>107</v>
      </c>
      <c r="I16" t="s">
        <v>106</v>
      </c>
      <c r="J16" s="20" t="s">
        <v>188</v>
      </c>
      <c r="K16" s="20">
        <v>113000</v>
      </c>
      <c r="L16" s="13" t="s">
        <v>142</v>
      </c>
      <c r="N16">
        <f t="shared" si="0"/>
        <v>15</v>
      </c>
      <c r="O16" t="s">
        <v>81</v>
      </c>
      <c r="P16" t="s">
        <v>80</v>
      </c>
      <c r="Q16" t="s">
        <v>79</v>
      </c>
      <c r="R16" t="s">
        <v>189</v>
      </c>
      <c r="S16" s="17">
        <v>113000</v>
      </c>
      <c r="T16" t="s">
        <v>134</v>
      </c>
    </row>
    <row r="17" spans="6:20" x14ac:dyDescent="0.25">
      <c r="F17" s="13">
        <v>15</v>
      </c>
      <c r="G17" s="13" t="s">
        <v>81</v>
      </c>
      <c r="H17" s="13" t="s">
        <v>80</v>
      </c>
      <c r="I17" t="s">
        <v>79</v>
      </c>
      <c r="J17" s="20" t="s">
        <v>189</v>
      </c>
      <c r="K17" s="20">
        <v>113000</v>
      </c>
      <c r="L17" s="13" t="s">
        <v>134</v>
      </c>
      <c r="N17">
        <f t="shared" si="0"/>
        <v>16</v>
      </c>
      <c r="O17" t="s">
        <v>111</v>
      </c>
      <c r="P17" t="s">
        <v>110</v>
      </c>
      <c r="Q17" t="s">
        <v>109</v>
      </c>
      <c r="R17" t="s">
        <v>190</v>
      </c>
      <c r="S17" s="17">
        <v>113000</v>
      </c>
      <c r="T17" t="s">
        <v>143</v>
      </c>
    </row>
    <row r="18" spans="6:20" x14ac:dyDescent="0.25">
      <c r="F18" s="13">
        <v>16</v>
      </c>
      <c r="G18" s="13" t="s">
        <v>111</v>
      </c>
      <c r="H18" s="13" t="s">
        <v>110</v>
      </c>
      <c r="I18" t="s">
        <v>109</v>
      </c>
      <c r="J18" s="20" t="s">
        <v>190</v>
      </c>
      <c r="K18" s="20">
        <v>113000</v>
      </c>
      <c r="L18" s="13" t="s">
        <v>143</v>
      </c>
      <c r="N18">
        <f t="shared" si="0"/>
        <v>17</v>
      </c>
      <c r="O18" t="s">
        <v>99</v>
      </c>
      <c r="P18" t="s">
        <v>98</v>
      </c>
      <c r="Q18" t="s">
        <v>97</v>
      </c>
      <c r="R18" t="s">
        <v>191</v>
      </c>
      <c r="S18" s="17">
        <v>113000</v>
      </c>
      <c r="T18" t="s">
        <v>139</v>
      </c>
    </row>
    <row r="19" spans="6:20" x14ac:dyDescent="0.25">
      <c r="F19" s="13">
        <v>17</v>
      </c>
      <c r="G19" s="13" t="s">
        <v>99</v>
      </c>
      <c r="H19" s="13" t="s">
        <v>98</v>
      </c>
      <c r="I19" t="s">
        <v>97</v>
      </c>
      <c r="J19" s="20" t="s">
        <v>191</v>
      </c>
      <c r="K19" s="20">
        <v>113000</v>
      </c>
      <c r="L19" s="13" t="s">
        <v>139</v>
      </c>
      <c r="N19">
        <f t="shared" si="0"/>
        <v>18</v>
      </c>
      <c r="O19" t="s">
        <v>84</v>
      </c>
      <c r="P19" t="s">
        <v>83</v>
      </c>
      <c r="Q19" t="s">
        <v>82</v>
      </c>
      <c r="R19" t="s">
        <v>192</v>
      </c>
      <c r="S19" s="17">
        <v>113000</v>
      </c>
      <c r="T19" t="s">
        <v>135</v>
      </c>
    </row>
    <row r="20" spans="6:20" x14ac:dyDescent="0.25">
      <c r="F20" s="13">
        <v>18</v>
      </c>
      <c r="G20" s="13" t="s">
        <v>84</v>
      </c>
      <c r="H20" s="13" t="s">
        <v>83</v>
      </c>
      <c r="I20" t="s">
        <v>82</v>
      </c>
      <c r="J20" s="20" t="s">
        <v>192</v>
      </c>
      <c r="K20" s="20">
        <v>113000</v>
      </c>
      <c r="L20" s="13" t="s">
        <v>135</v>
      </c>
      <c r="N20">
        <f t="shared" si="0"/>
        <v>19</v>
      </c>
      <c r="O20" t="s">
        <v>54</v>
      </c>
      <c r="P20" t="s">
        <v>53</v>
      </c>
      <c r="Q20" t="s">
        <v>52</v>
      </c>
      <c r="R20" t="s">
        <v>193</v>
      </c>
      <c r="S20" s="17">
        <v>113000</v>
      </c>
      <c r="T20" t="s">
        <v>124</v>
      </c>
    </row>
    <row r="21" spans="6:20" x14ac:dyDescent="0.25">
      <c r="F21" s="13">
        <v>19</v>
      </c>
      <c r="G21" s="13" t="s">
        <v>54</v>
      </c>
      <c r="H21" s="13" t="s">
        <v>53</v>
      </c>
      <c r="I21" t="s">
        <v>52</v>
      </c>
      <c r="J21" s="20" t="s">
        <v>193</v>
      </c>
      <c r="K21" s="20">
        <v>113000</v>
      </c>
      <c r="L21" s="13" t="s">
        <v>124</v>
      </c>
      <c r="N21">
        <f t="shared" si="0"/>
        <v>20</v>
      </c>
      <c r="O21" t="s">
        <v>33</v>
      </c>
      <c r="P21" t="s">
        <v>32</v>
      </c>
      <c r="Q21" t="s">
        <v>31</v>
      </c>
      <c r="R21" t="s">
        <v>194</v>
      </c>
      <c r="S21" s="17">
        <v>226000</v>
      </c>
      <c r="T21" t="s">
        <v>118</v>
      </c>
    </row>
    <row r="22" spans="6:20" x14ac:dyDescent="0.25">
      <c r="F22" s="13">
        <v>20</v>
      </c>
      <c r="G22" s="13" t="s">
        <v>33</v>
      </c>
      <c r="H22" s="13" t="s">
        <v>32</v>
      </c>
      <c r="I22" t="s">
        <v>31</v>
      </c>
      <c r="J22" s="20" t="s">
        <v>194</v>
      </c>
      <c r="K22" s="20">
        <v>226000</v>
      </c>
      <c r="L22" s="13" t="s">
        <v>118</v>
      </c>
      <c r="N22">
        <f t="shared" si="0"/>
        <v>21</v>
      </c>
      <c r="O22" t="s">
        <v>90</v>
      </c>
      <c r="P22" t="s">
        <v>89</v>
      </c>
      <c r="Q22" t="s">
        <v>88</v>
      </c>
      <c r="R22" t="s">
        <v>195</v>
      </c>
      <c r="S22" s="17">
        <v>113000</v>
      </c>
      <c r="T22" t="s">
        <v>137</v>
      </c>
    </row>
    <row r="23" spans="6:20" x14ac:dyDescent="0.25">
      <c r="F23" s="13">
        <v>21</v>
      </c>
      <c r="G23" s="13" t="s">
        <v>90</v>
      </c>
      <c r="H23" s="13" t="s">
        <v>89</v>
      </c>
      <c r="I23" t="s">
        <v>88</v>
      </c>
      <c r="J23" s="20" t="s">
        <v>195</v>
      </c>
      <c r="K23" s="20">
        <v>113000</v>
      </c>
      <c r="L23" s="13" t="s">
        <v>137</v>
      </c>
      <c r="N23">
        <f t="shared" si="0"/>
        <v>22</v>
      </c>
      <c r="O23" t="s">
        <v>42</v>
      </c>
      <c r="P23" t="s">
        <v>41</v>
      </c>
      <c r="Q23" t="s">
        <v>40</v>
      </c>
      <c r="R23" t="s">
        <v>196</v>
      </c>
      <c r="S23" s="17">
        <v>113000</v>
      </c>
      <c r="T23" t="s">
        <v>121</v>
      </c>
    </row>
    <row r="24" spans="6:20" x14ac:dyDescent="0.25">
      <c r="F24" s="13">
        <v>22</v>
      </c>
      <c r="G24" s="13" t="s">
        <v>42</v>
      </c>
      <c r="H24" s="13" t="s">
        <v>41</v>
      </c>
      <c r="I24" t="s">
        <v>40</v>
      </c>
      <c r="J24" s="20" t="s">
        <v>196</v>
      </c>
      <c r="K24" s="20">
        <v>113000</v>
      </c>
      <c r="L24" s="13" t="s">
        <v>121</v>
      </c>
      <c r="N24">
        <f t="shared" si="0"/>
        <v>23</v>
      </c>
      <c r="O24" t="s">
        <v>63</v>
      </c>
      <c r="P24" t="s">
        <v>62</v>
      </c>
      <c r="Q24" t="s">
        <v>61</v>
      </c>
      <c r="R24" t="s">
        <v>197</v>
      </c>
      <c r="S24" s="17">
        <v>226000</v>
      </c>
      <c r="T24" t="s">
        <v>128</v>
      </c>
    </row>
    <row r="25" spans="6:20" x14ac:dyDescent="0.25">
      <c r="F25" s="13">
        <v>23</v>
      </c>
      <c r="G25" s="13" t="s">
        <v>63</v>
      </c>
      <c r="H25" s="13" t="s">
        <v>62</v>
      </c>
      <c r="I25" t="s">
        <v>61</v>
      </c>
      <c r="J25" s="20" t="s">
        <v>197</v>
      </c>
      <c r="K25" s="20">
        <v>226000</v>
      </c>
      <c r="L25" s="13" t="s">
        <v>128</v>
      </c>
      <c r="N25">
        <f t="shared" si="0"/>
        <v>24</v>
      </c>
      <c r="O25" t="s">
        <v>36</v>
      </c>
      <c r="P25" t="s">
        <v>35</v>
      </c>
      <c r="Q25" t="s">
        <v>34</v>
      </c>
      <c r="R25" t="s">
        <v>198</v>
      </c>
      <c r="S25" s="17">
        <v>113000</v>
      </c>
      <c r="T25" t="s">
        <v>119</v>
      </c>
    </row>
    <row r="26" spans="6:20" x14ac:dyDescent="0.25">
      <c r="F26" s="13">
        <v>24</v>
      </c>
      <c r="G26" s="13" t="s">
        <v>36</v>
      </c>
      <c r="H26" s="13" t="s">
        <v>35</v>
      </c>
      <c r="I26" t="s">
        <v>34</v>
      </c>
      <c r="J26" s="20" t="s">
        <v>198</v>
      </c>
      <c r="K26" s="20">
        <v>113000</v>
      </c>
      <c r="L26" s="13" t="s">
        <v>119</v>
      </c>
      <c r="N26">
        <f t="shared" si="0"/>
        <v>25</v>
      </c>
      <c r="O26" t="s">
        <v>96</v>
      </c>
      <c r="P26" t="s">
        <v>95</v>
      </c>
      <c r="Q26" t="s">
        <v>94</v>
      </c>
      <c r="R26" t="s">
        <v>199</v>
      </c>
      <c r="S26" s="17">
        <v>113000</v>
      </c>
      <c r="T26" t="s">
        <v>140</v>
      </c>
    </row>
    <row r="27" spans="6:20" x14ac:dyDescent="0.25">
      <c r="F27" s="13">
        <v>25</v>
      </c>
      <c r="G27" s="13" t="s">
        <v>96</v>
      </c>
      <c r="H27" s="13" t="s">
        <v>95</v>
      </c>
      <c r="I27" t="s">
        <v>94</v>
      </c>
      <c r="J27" s="20" t="s">
        <v>199</v>
      </c>
      <c r="K27" s="20">
        <v>113000</v>
      </c>
      <c r="L27" s="13" t="s">
        <v>140</v>
      </c>
      <c r="N27">
        <f t="shared" si="0"/>
        <v>26</v>
      </c>
      <c r="O27" t="s">
        <v>39</v>
      </c>
      <c r="P27" t="s">
        <v>38</v>
      </c>
      <c r="Q27" t="s">
        <v>37</v>
      </c>
      <c r="R27" t="s">
        <v>200</v>
      </c>
      <c r="S27" s="17">
        <v>113000</v>
      </c>
      <c r="T27" t="s">
        <v>120</v>
      </c>
    </row>
    <row r="28" spans="6:20" x14ac:dyDescent="0.25">
      <c r="F28" s="13">
        <v>26</v>
      </c>
      <c r="G28" s="13" t="s">
        <v>39</v>
      </c>
      <c r="H28" s="13" t="s">
        <v>38</v>
      </c>
      <c r="I28" t="s">
        <v>37</v>
      </c>
      <c r="J28" s="20" t="s">
        <v>200</v>
      </c>
      <c r="K28" s="20">
        <v>113000</v>
      </c>
      <c r="L28" s="13" t="s">
        <v>120</v>
      </c>
      <c r="N28">
        <f t="shared" si="0"/>
        <v>27</v>
      </c>
      <c r="O28" t="s">
        <v>66</v>
      </c>
      <c r="P28" t="s">
        <v>65</v>
      </c>
      <c r="Q28" t="s">
        <v>64</v>
      </c>
      <c r="R28" t="s">
        <v>201</v>
      </c>
      <c r="S28" s="17">
        <v>113000</v>
      </c>
      <c r="T28" t="s">
        <v>129</v>
      </c>
    </row>
    <row r="29" spans="6:20" x14ac:dyDescent="0.25">
      <c r="F29" s="13">
        <v>27</v>
      </c>
      <c r="G29" s="13" t="s">
        <v>66</v>
      </c>
      <c r="H29" s="13" t="s">
        <v>65</v>
      </c>
      <c r="I29" t="s">
        <v>64</v>
      </c>
      <c r="J29" s="20" t="s">
        <v>201</v>
      </c>
      <c r="K29" s="20">
        <v>113000</v>
      </c>
      <c r="L29" s="13" t="s">
        <v>129</v>
      </c>
      <c r="N29">
        <f t="shared" si="0"/>
        <v>28</v>
      </c>
      <c r="O29" t="s">
        <v>57</v>
      </c>
      <c r="P29" t="s">
        <v>56</v>
      </c>
      <c r="Q29" t="s">
        <v>55</v>
      </c>
      <c r="R29" t="s">
        <v>202</v>
      </c>
      <c r="S29" s="17">
        <v>226000</v>
      </c>
      <c r="T29" t="s">
        <v>125</v>
      </c>
    </row>
    <row r="30" spans="6:20" x14ac:dyDescent="0.25">
      <c r="F30" s="13">
        <v>28</v>
      </c>
      <c r="G30" s="13" t="s">
        <v>57</v>
      </c>
      <c r="H30" s="13" t="s">
        <v>56</v>
      </c>
      <c r="I30" t="s">
        <v>55</v>
      </c>
      <c r="J30" s="20" t="s">
        <v>202</v>
      </c>
      <c r="K30" s="20">
        <v>226000</v>
      </c>
      <c r="L30" s="13" t="s">
        <v>125</v>
      </c>
    </row>
  </sheetData>
  <autoFilter ref="N1:T29" xr:uid="{00000000-0009-0000-0000-000004000000}">
    <sortState xmlns:xlrd2="http://schemas.microsoft.com/office/spreadsheetml/2017/richdata2" ref="N2:T29">
      <sortCondition ref="N1:N29"/>
    </sortState>
  </autoFilter>
  <sortState xmlns:xlrd2="http://schemas.microsoft.com/office/spreadsheetml/2017/richdata2" ref="F2:J30">
    <sortCondition ref="J2:J3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erifiedPublication xmlns="6bfde61a-94c1-42db-b4d1-79e5b3c6adc0">false</VerifiedPublication>
    <CheckedOut xmlns="6bfde61a-94c1-42db-b4d1-79e5b3c6adc0" xsi:nil="true"/>
    <Assignedto xmlns="6bfde61a-94c1-42db-b4d1-79e5b3c6adc0">
      <UserInfo>
        <DisplayName/>
        <AccountId xsi:nil="true"/>
        <AccountType/>
      </UserInfo>
    </Assignedto>
    <Comments xmlns="6bfde61a-94c1-42db-b4d1-79e5b3c6adc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91984A3BD07E438BCF27F0A0E4CC59" ma:contentTypeVersion="13" ma:contentTypeDescription="Create a new document." ma:contentTypeScope="" ma:versionID="265dead1bfbad51d14c2a4053aa7a3d7">
  <xsd:schema xmlns:xsd="http://www.w3.org/2001/XMLSchema" xmlns:xs="http://www.w3.org/2001/XMLSchema" xmlns:p="http://schemas.microsoft.com/office/2006/metadata/properties" xmlns:ns2="6bfde61a-94c1-42db-b4d1-79e5b3c6adc0" xmlns:ns3="58825e9e-cc90-40c0-979d-f08666619410" xmlns:ns4="041c5daf-9d3a-4e9a-b660-f4ef0b4e5805" targetNamespace="http://schemas.microsoft.com/office/2006/metadata/properties" ma:root="true" ma:fieldsID="7686e2ea3d1ac681ac86c17c46d3f047" ns2:_="" ns3:_="" ns4:_="">
    <xsd:import namespace="6bfde61a-94c1-42db-b4d1-79e5b3c6adc0"/>
    <xsd:import namespace="58825e9e-cc90-40c0-979d-f08666619410"/>
    <xsd:import namespace="041c5daf-9d3a-4e9a-b660-f4ef0b4e5805"/>
    <xsd:element name="properties">
      <xsd:complexType>
        <xsd:sequence>
          <xsd:element name="documentManagement">
            <xsd:complexType>
              <xsd:all>
                <xsd:element ref="ns2:Comments" minOccurs="0"/>
                <xsd:element ref="ns2:MediaServiceMetadata" minOccurs="0"/>
                <xsd:element ref="ns2:MediaServiceFastMetadata" minOccurs="0"/>
                <xsd:element ref="ns2:Assignedto" minOccurs="0"/>
                <xsd:element ref="ns2:CheckedOut" minOccurs="0"/>
                <xsd:element ref="ns2:VerifiedPublication" minOccurs="0"/>
                <xsd:element ref="ns2:MediaServiceDateTaken" minOccurs="0"/>
                <xsd:element ref="ns2:MediaLengthInSeconds" minOccurs="0"/>
                <xsd:element ref="ns3:SharedWithUsers" minOccurs="0"/>
                <xsd:element ref="ns4: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fde61a-94c1-42db-b4d1-79e5b3c6adc0" elementFormDefault="qualified">
    <xsd:import namespace="http://schemas.microsoft.com/office/2006/documentManagement/types"/>
    <xsd:import namespace="http://schemas.microsoft.com/office/infopath/2007/PartnerControls"/>
    <xsd:element name="Comments" ma:index="8" nillable="true" ma:displayName="Revision Desc" ma:format="Dropdown" ma:internalName="Comments">
      <xsd:simpleType>
        <xsd:restriction base="dms:Note">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Assignedto" ma:index="11" nillable="true" ma:displayName="Assigned to" ma:format="Dropdown" ma:list="UserInfo" ma:SharePointGroup="0"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heckedOut" ma:index="12" nillable="true" ma:displayName="Checked Out" ma:format="Dropdown" ma:internalName="CheckedOut">
      <xsd:simpleType>
        <xsd:restriction base="dms:Text">
          <xsd:maxLength value="255"/>
        </xsd:restriction>
      </xsd:simpleType>
    </xsd:element>
    <xsd:element name="VerifiedPublication" ma:index="13" nillable="true" ma:displayName="Verified Publication" ma:default="0" ma:description="Verified Publication" ma:format="Dropdown" ma:internalName="VerifiedPublication">
      <xsd:simpleType>
        <xsd:restriction base="dms:Boolea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825e9e-cc90-40c0-979d-f0866661941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1c5daf-9d3a-4e9a-b660-f4ef0b4e5805" elementFormDefault="qualified">
    <xsd:import namespace="http://schemas.microsoft.com/office/2006/documentManagement/types"/>
    <xsd:import namespace="http://schemas.microsoft.com/office/infopath/2007/PartnerControls"/>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5CCB8D-2A9E-467C-A5F1-148605FE727F}">
  <ds:schemaRefs>
    <ds:schemaRef ds:uri="http://purl.org/dc/elements/1.1/"/>
    <ds:schemaRef ds:uri="http://www.w3.org/XML/1998/namespace"/>
    <ds:schemaRef ds:uri="http://schemas.microsoft.com/office/infopath/2007/PartnerControls"/>
    <ds:schemaRef ds:uri="http://purl.org/dc/terms/"/>
    <ds:schemaRef ds:uri="581927be-6c16-40e7-ad14-c19a83582c6c"/>
    <ds:schemaRef ds:uri="http://schemas.microsoft.com/office/2006/documentManagement/types"/>
    <ds:schemaRef ds:uri="http://schemas.openxmlformats.org/package/2006/metadata/core-properties"/>
    <ds:schemaRef ds:uri="880757c4-f931-4955-ba09-66861f7d814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A0DF0FC-88EB-43DF-8ABF-0EC64F72B2FC}"/>
</file>

<file path=customXml/itemProps3.xml><?xml version="1.0" encoding="utf-8"?>
<ds:datastoreItem xmlns:ds="http://schemas.openxmlformats.org/officeDocument/2006/customXml" ds:itemID="{14DD9604-F75D-477A-823A-EC92BDDEF5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Sample Invoice Advance</vt:lpstr>
      <vt:lpstr>Sample Invoice Offset Advance</vt:lpstr>
      <vt:lpstr>Sample Invoice Qrts</vt:lpstr>
      <vt:lpstr>Navigator Quarterly Invoice</vt:lpstr>
      <vt:lpstr>'Navigator Quarterly Invoice'!Print_Area</vt:lpstr>
      <vt:lpstr>'Sample Invoice Advance'!Print_Area</vt:lpstr>
      <vt:lpstr>'Sample Invoice Offset Advance'!Print_Area</vt:lpstr>
      <vt:lpstr>'Sample Invoice Qrts'!Print_Area</vt:lpstr>
      <vt:lpstr>'Navigator Quarterly Invoice'!TitleBilling</vt:lpstr>
      <vt:lpstr>'Sample Invoice Advance'!TitleBilling</vt:lpstr>
      <vt:lpstr>'Sample Invoice Offset Advance'!TitleBilling</vt:lpstr>
      <vt:lpstr>'Sample Invoice Qrts'!TitleBilling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Texas Workforce Commission Student HireAbility Navigator Program Invoice</dc:title>
  <dc:subject>vocational rehabilitation</dc:subject>
  <dc:creator>TWC Finance</dc:creator>
  <cp:keywords>vocational rehabilitation</cp:keywords>
  <cp:lastModifiedBy>Aguilar Torres,Daniel</cp:lastModifiedBy>
  <cp:lastPrinted>2020-12-14T20:26:22Z</cp:lastPrinted>
  <dcterms:created xsi:type="dcterms:W3CDTF">2017-08-21T18:45:10Z</dcterms:created>
  <dcterms:modified xsi:type="dcterms:W3CDTF">2022-10-19T13:53:35Z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0x0101000891984A3BD07E438BCF27F0A0E4CC59</vt:lpwstr>
  </property>
</Properties>
</file>